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Дод1" sheetId="1" r:id="rId1"/>
  </sheets>
  <definedNames>
    <definedName name="_xlnm.Print_Area" localSheetId="0">'Дод1'!$A$1:$X$20</definedName>
  </definedNames>
  <calcPr fullCalcOnLoad="1"/>
</workbook>
</file>

<file path=xl/sharedStrings.xml><?xml version="1.0" encoding="utf-8"?>
<sst xmlns="http://schemas.openxmlformats.org/spreadsheetml/2006/main" count="62" uniqueCount="35">
  <si>
    <t xml:space="preserve">Інформація щодо стану розподілу вільних залишків коштів місцевих бюджетів по загальному фонду </t>
  </si>
  <si>
    <t>тис.грн.</t>
  </si>
  <si>
    <t>Залишки коштів на рахунках загального фонду на початок року</t>
  </si>
  <si>
    <t>Кошти, заблоковані в АППБ "Україна"</t>
  </si>
  <si>
    <t>Вільні залишки коштів станом на початок року</t>
  </si>
  <si>
    <t>Нерозподілені вільні залишки</t>
  </si>
  <si>
    <t>питома вага, %</t>
  </si>
  <si>
    <t>кошти, що передаються із загального фонду бюджету до бюджету розвитку (код 602400)</t>
  </si>
  <si>
    <t>інші видатки</t>
  </si>
  <si>
    <t xml:space="preserve">Телефон вик.: </t>
  </si>
  <si>
    <t>освітня субвенція (КЕКВ 2620)</t>
  </si>
  <si>
    <t>медична субвенція (КЕКВ 2620)</t>
  </si>
  <si>
    <t>Додаток 1</t>
  </si>
  <si>
    <t>Відсоток розподілених коштів</t>
  </si>
  <si>
    <t xml:space="preserve">Оборотний залишок бюджетних коштів </t>
  </si>
  <si>
    <t>у тому числі на:</t>
  </si>
  <si>
    <t>Розподілено вільних залишків коштів станом на поточну дату</t>
  </si>
  <si>
    <t>оплату праці працівників бюджетних установ та нарахування на заробітну плату (КЕКВ 2110+2120, 2282(2110+2120), 2610(2110+2120), 2620(2110+2120))</t>
  </si>
  <si>
    <t>оплату комунальних послуг та енергоносіїв (КЕКВ 2270, 2282(2270), 2610 (2270), 2620(2270))</t>
  </si>
  <si>
    <t>медикаменти та перев'язувальні матеріали (КЕКВ 2220, 2282(2220), 2610 (2220), 2620(2220))</t>
  </si>
  <si>
    <t>продукти харчування (КЕКВ 2230, 2282(2230), 2610 (2230), 2620(2230))</t>
  </si>
  <si>
    <t>Всього</t>
  </si>
  <si>
    <t>Показник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</si>
  <si>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</si>
  <si>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х</t>
  </si>
  <si>
    <t>В тому числі без урахування розподілених залишків коштів за субвенцією з державного бюджету місцевим бюджетам на здійснення заходів щодо соціально-економічного розвитку окремих територій</t>
  </si>
  <si>
    <t>Шаблон 1</t>
  </si>
  <si>
    <r>
      <t>Кошти місцевих бюджетів (</t>
    </r>
    <r>
      <rPr>
        <i/>
        <sz val="10"/>
        <rFont val="Arial Cyr"/>
        <family val="0"/>
      </rPr>
      <t>враховуючи залишки додаткової дотації на освіту та охорону здоров’я, стабілізаційної дотації та інших трансфертів)</t>
    </r>
  </si>
  <si>
    <t>Освітня субвенція з держбюджету</t>
  </si>
  <si>
    <t>Медична субвенція з держбюджету</t>
  </si>
  <si>
    <t>Виправлена формула</t>
  </si>
  <si>
    <t>Начальник фінансового управління Чернігівської райдержадміністрації</t>
  </si>
  <si>
    <t>Л.І. Потапенко</t>
  </si>
  <si>
    <t>Максименко С.М., 67-66-57</t>
  </si>
  <si>
    <r>
      <t>бюджету</t>
    </r>
    <r>
      <rPr>
        <b/>
        <u val="single"/>
        <sz val="11"/>
        <rFont val="Arial Cyr"/>
        <family val="0"/>
      </rPr>
      <t xml:space="preserve"> Чернігівського району  </t>
    </r>
    <r>
      <rPr>
        <b/>
        <sz val="11"/>
        <rFont val="Arial Cyr"/>
        <family val="0"/>
      </rPr>
      <t xml:space="preserve"> станом  на 01.08.2019 року</t>
    </r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</si>
</sst>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%"/>
    <numFmt numFmtId="195" formatCode="0.0"/>
    <numFmt numFmtId="196" formatCode="#,##0.0_);\-#,##0.0"/>
    <numFmt numFmtId="197" formatCode="#,##0.00;[Red]\-#,##0.00;[White]0.00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3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sz val="10"/>
      <color indexed="56"/>
      <name val="Arial Cyr"/>
      <family val="0"/>
    </font>
    <font>
      <sz val="7.5"/>
      <name val="Times New Roman"/>
      <family val="1"/>
    </font>
    <font>
      <b/>
      <u val="single"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193" fontId="0" fillId="0" borderId="10" xfId="0" applyNumberFormat="1" applyBorder="1" applyAlignment="1" applyProtection="1">
      <alignment wrapText="1"/>
      <protection locked="0"/>
    </xf>
    <xf numFmtId="193" fontId="13" fillId="0" borderId="1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 vertical="center" textRotation="90" wrapText="1"/>
      <protection locked="0"/>
    </xf>
    <xf numFmtId="0" fontId="0" fillId="24" borderId="0" xfId="0" applyFill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193" fontId="0" fillId="0" borderId="11" xfId="0" applyNumberFormat="1" applyFont="1" applyFill="1" applyBorder="1" applyAlignment="1" applyProtection="1">
      <alignment shrinkToFit="1"/>
      <protection locked="0"/>
    </xf>
    <xf numFmtId="193" fontId="0" fillId="0" borderId="11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13" fillId="25" borderId="10" xfId="0" applyNumberFormat="1" applyFont="1" applyFill="1" applyBorder="1" applyAlignment="1" applyProtection="1">
      <alignment shrinkToFit="1"/>
      <protection/>
    </xf>
    <xf numFmtId="193" fontId="13" fillId="25" borderId="10" xfId="0" applyNumberFormat="1" applyFont="1" applyFill="1" applyBorder="1" applyAlignment="1" applyProtection="1">
      <alignment/>
      <protection/>
    </xf>
    <xf numFmtId="193" fontId="13" fillId="25" borderId="11" xfId="0" applyNumberFormat="1" applyFont="1" applyFill="1" applyBorder="1" applyAlignment="1" applyProtection="1">
      <alignment shrinkToFit="1"/>
      <protection/>
    </xf>
    <xf numFmtId="194" fontId="13" fillId="25" borderId="10" xfId="0" applyNumberFormat="1" applyFont="1" applyFill="1" applyBorder="1" applyAlignment="1" applyProtection="1">
      <alignment shrinkToFit="1"/>
      <protection/>
    </xf>
    <xf numFmtId="193" fontId="0" fillId="25" borderId="10" xfId="0" applyNumberFormat="1" applyFill="1" applyBorder="1" applyAlignment="1" applyProtection="1">
      <alignment/>
      <protection/>
    </xf>
    <xf numFmtId="193" fontId="0" fillId="25" borderId="10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/>
    </xf>
    <xf numFmtId="193" fontId="0" fillId="25" borderId="11" xfId="0" applyNumberFormat="1" applyFont="1" applyFill="1" applyBorder="1" applyAlignment="1" applyProtection="1">
      <alignment shrinkToFit="1"/>
      <protection locked="0"/>
    </xf>
    <xf numFmtId="193" fontId="15" fillId="0" borderId="10" xfId="0" applyNumberFormat="1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193" fontId="0" fillId="24" borderId="10" xfId="0" applyNumberFormat="1" applyFill="1" applyBorder="1" applyAlignment="1" applyProtection="1">
      <alignment/>
      <protection/>
    </xf>
    <xf numFmtId="0" fontId="13" fillId="24" borderId="0" xfId="0" applyFont="1" applyFill="1" applyAlignment="1" applyProtection="1">
      <alignment/>
      <protection locked="0"/>
    </xf>
    <xf numFmtId="193" fontId="0" fillId="0" borderId="0" xfId="0" applyNumberForma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25390625" defaultRowHeight="12.75"/>
  <cols>
    <col min="1" max="1" width="22.625" style="3" customWidth="1"/>
    <col min="2" max="2" width="12.25390625" style="3" customWidth="1"/>
    <col min="3" max="3" width="10.25390625" style="3" customWidth="1"/>
    <col min="4" max="4" width="10.75390625" style="3" customWidth="1"/>
    <col min="5" max="5" width="10.875" style="3" customWidth="1"/>
    <col min="6" max="7" width="11.375" style="3" customWidth="1"/>
    <col min="8" max="8" width="6.375" style="3" customWidth="1"/>
    <col min="9" max="9" width="10.00390625" style="3" customWidth="1"/>
    <col min="10" max="10" width="5.00390625" style="3" customWidth="1"/>
    <col min="11" max="11" width="10.25390625" style="3" customWidth="1"/>
    <col min="12" max="12" width="4.875" style="3" customWidth="1"/>
    <col min="13" max="13" width="10.25390625" style="3" customWidth="1"/>
    <col min="14" max="14" width="5.375" style="3" customWidth="1"/>
    <col min="15" max="15" width="10.25390625" style="3" customWidth="1"/>
    <col min="16" max="16" width="5.125" style="3" customWidth="1"/>
    <col min="17" max="17" width="7.125" style="3" customWidth="1"/>
    <col min="18" max="18" width="5.125" style="3" customWidth="1"/>
    <col min="19" max="19" width="6.75390625" style="3" customWidth="1"/>
    <col min="20" max="20" width="5.625" style="3" customWidth="1"/>
    <col min="21" max="21" width="9.25390625" style="3" customWidth="1"/>
    <col min="22" max="22" width="5.25390625" style="3" customWidth="1"/>
    <col min="23" max="23" width="9.375" style="3" customWidth="1"/>
    <col min="24" max="16384" width="9.25390625" style="3" customWidth="1"/>
  </cols>
  <sheetData>
    <row r="1" spans="1:23" ht="18">
      <c r="A1" s="29" t="s">
        <v>26</v>
      </c>
      <c r="B1" s="1"/>
      <c r="C1" s="2"/>
      <c r="D1" s="2"/>
      <c r="E1" s="2"/>
      <c r="W1" s="3" t="s">
        <v>12</v>
      </c>
    </row>
    <row r="3" spans="3:24" ht="15"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6"/>
      <c r="X3" s="6"/>
    </row>
    <row r="4" spans="3:24" ht="15">
      <c r="C4" s="4"/>
      <c r="D4" s="34" t="s">
        <v>34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6"/>
      <c r="V4" s="6"/>
      <c r="W4" s="6"/>
      <c r="X4" s="4"/>
    </row>
    <row r="5" spans="2:24" ht="12.75">
      <c r="B5" s="32"/>
      <c r="X5" s="3" t="s">
        <v>1</v>
      </c>
    </row>
    <row r="6" spans="1:24" ht="12.75" customHeight="1">
      <c r="A6" s="33" t="s">
        <v>22</v>
      </c>
      <c r="B6" s="35" t="s">
        <v>2</v>
      </c>
      <c r="C6" s="33" t="s">
        <v>14</v>
      </c>
      <c r="D6" s="33" t="s">
        <v>3</v>
      </c>
      <c r="E6" s="33" t="s">
        <v>4</v>
      </c>
      <c r="F6" s="33" t="s">
        <v>16</v>
      </c>
      <c r="G6" s="38" t="s">
        <v>15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0"/>
      <c r="W6" s="36" t="s">
        <v>13</v>
      </c>
      <c r="X6" s="33" t="s">
        <v>5</v>
      </c>
    </row>
    <row r="7" spans="1:24" ht="180.75">
      <c r="A7" s="33"/>
      <c r="B7" s="35"/>
      <c r="C7" s="33"/>
      <c r="D7" s="33"/>
      <c r="E7" s="33">
        <f>+B7-C7-D7</f>
        <v>0</v>
      </c>
      <c r="F7" s="33"/>
      <c r="G7" s="12" t="s">
        <v>17</v>
      </c>
      <c r="H7" s="14" t="s">
        <v>6</v>
      </c>
      <c r="I7" s="12" t="s">
        <v>18</v>
      </c>
      <c r="J7" s="14" t="s">
        <v>6</v>
      </c>
      <c r="K7" s="12" t="s">
        <v>19</v>
      </c>
      <c r="L7" s="14" t="s">
        <v>6</v>
      </c>
      <c r="M7" s="12" t="s">
        <v>20</v>
      </c>
      <c r="N7" s="14" t="s">
        <v>6</v>
      </c>
      <c r="O7" s="12" t="s">
        <v>7</v>
      </c>
      <c r="P7" s="14" t="s">
        <v>6</v>
      </c>
      <c r="Q7" s="14" t="s">
        <v>10</v>
      </c>
      <c r="R7" s="14" t="s">
        <v>6</v>
      </c>
      <c r="S7" s="14" t="s">
        <v>11</v>
      </c>
      <c r="T7" s="14" t="s">
        <v>6</v>
      </c>
      <c r="U7" s="14" t="s">
        <v>8</v>
      </c>
      <c r="V7" s="14" t="s">
        <v>6</v>
      </c>
      <c r="W7" s="37"/>
      <c r="X7" s="33"/>
    </row>
    <row r="8" spans="1:24" s="10" customFormat="1" ht="43.5" customHeight="1">
      <c r="A8" s="9" t="s">
        <v>21</v>
      </c>
      <c r="B8" s="20">
        <f>SUM(B10:B13)</f>
        <v>14893.962659999997</v>
      </c>
      <c r="C8" s="21">
        <f>+C10</f>
        <v>189.2</v>
      </c>
      <c r="D8" s="21">
        <f>+D10</f>
        <v>3616.15168</v>
      </c>
      <c r="E8" s="21">
        <f>+B8-C8-D8</f>
        <v>11088.610979999998</v>
      </c>
      <c r="F8" s="20">
        <f>+G8+I8+K8+M8+O8+Q8+S8+U8</f>
        <v>7409.542500000001</v>
      </c>
      <c r="G8" s="22">
        <f>+G10+G11</f>
        <v>470.456</v>
      </c>
      <c r="H8" s="22">
        <f aca="true" t="shared" si="0" ref="H8:H13">IF($F8=0,0,+G8/$F8*100)</f>
        <v>6.349325886179881</v>
      </c>
      <c r="I8" s="22">
        <f>+I10</f>
        <v>778.7665400000001</v>
      </c>
      <c r="J8" s="22">
        <f aca="true" t="shared" si="1" ref="J8:J13">IF($F8=0,0,+I8/$F8*100)</f>
        <v>10.510318821978549</v>
      </c>
      <c r="K8" s="22">
        <f>+K10+K12</f>
        <v>0</v>
      </c>
      <c r="L8" s="22">
        <f aca="true" t="shared" si="2" ref="L8:L13">IF($F8=0,0,+K8/$F8*100)</f>
        <v>0</v>
      </c>
      <c r="M8" s="22">
        <f>+M10+M12</f>
        <v>270.003</v>
      </c>
      <c r="N8" s="22">
        <f aca="true" t="shared" si="3" ref="N8:N13">IF($F8=0,0,+M8/$F8*100)</f>
        <v>3.643990165384704</v>
      </c>
      <c r="O8" s="22">
        <f>+O10+O11+O12+O13</f>
        <v>2985.0347</v>
      </c>
      <c r="P8" s="22">
        <f aca="true" t="shared" si="4" ref="P8:P13">IF($F8=0,0,+O8/$F8*100)</f>
        <v>40.28635641134388</v>
      </c>
      <c r="Q8" s="22">
        <f>+Q11</f>
        <v>0</v>
      </c>
      <c r="R8" s="22">
        <f aca="true" t="shared" si="5" ref="R8:R13">IF($F8=0,0,+Q8/$F8*100)</f>
        <v>0</v>
      </c>
      <c r="S8" s="22">
        <f>+S12</f>
        <v>0</v>
      </c>
      <c r="T8" s="22">
        <f aca="true" t="shared" si="6" ref="T8:T13">IF($F8=0,0,+S8/$F8*100)</f>
        <v>0</v>
      </c>
      <c r="U8" s="22">
        <f>+U10+U11+U12+U13</f>
        <v>2905.2822600000004</v>
      </c>
      <c r="V8" s="22">
        <f aca="true" t="shared" si="7" ref="V8:V13">IF($F8=0,0,+U8/$F8*100)</f>
        <v>39.21000871511298</v>
      </c>
      <c r="W8" s="23">
        <f aca="true" t="shared" si="8" ref="W8:W13">+IF(E8=0,0,F8/E8)</f>
        <v>0.6682119621081705</v>
      </c>
      <c r="X8" s="20">
        <f aca="true" t="shared" si="9" ref="X8:X13">+E8-F8</f>
        <v>3679.0684799999963</v>
      </c>
    </row>
    <row r="9" spans="1:26" s="10" customFormat="1" ht="101.25">
      <c r="A9" s="28" t="s">
        <v>25</v>
      </c>
      <c r="B9" s="20">
        <f>+B10+B11+B12</f>
        <v>14281.952489999998</v>
      </c>
      <c r="C9" s="21">
        <f>+C10</f>
        <v>189.2</v>
      </c>
      <c r="D9" s="21">
        <f>+D10</f>
        <v>3616.15168</v>
      </c>
      <c r="E9" s="30">
        <f>+B9-C9-D9</f>
        <v>10476.600809999996</v>
      </c>
      <c r="F9" s="25">
        <f>+G9+I9+K9+M9+O9+Q9+S9+U9</f>
        <v>6798.417660000001</v>
      </c>
      <c r="G9" s="27">
        <f>+G10+G11</f>
        <v>470.456</v>
      </c>
      <c r="H9" s="26">
        <f t="shared" si="0"/>
        <v>6.920080870700726</v>
      </c>
      <c r="I9" s="27">
        <f>+I10</f>
        <v>778.7665400000001</v>
      </c>
      <c r="J9" s="26">
        <f t="shared" si="1"/>
        <v>11.45511468914371</v>
      </c>
      <c r="K9" s="27">
        <f>+K10+K12</f>
        <v>0</v>
      </c>
      <c r="L9" s="26">
        <f t="shared" si="2"/>
        <v>0</v>
      </c>
      <c r="M9" s="27">
        <f>+M10+M12</f>
        <v>270.003</v>
      </c>
      <c r="N9" s="26">
        <f t="shared" si="3"/>
        <v>3.9715565224629037</v>
      </c>
      <c r="O9" s="27">
        <f>+O10+O11+O12</f>
        <v>2373.90986</v>
      </c>
      <c r="P9" s="26">
        <f t="shared" si="4"/>
        <v>34.91856456491965</v>
      </c>
      <c r="Q9" s="27">
        <f>+Q11</f>
        <v>0</v>
      </c>
      <c r="R9" s="26">
        <f t="shared" si="5"/>
        <v>0</v>
      </c>
      <c r="S9" s="27">
        <f>+S12</f>
        <v>0</v>
      </c>
      <c r="T9" s="26">
        <f t="shared" si="6"/>
        <v>0</v>
      </c>
      <c r="U9" s="27">
        <f>+U10+U11+U12</f>
        <v>2905.2822600000004</v>
      </c>
      <c r="V9" s="26">
        <f t="shared" si="7"/>
        <v>42.734683352773004</v>
      </c>
      <c r="W9" s="23">
        <f t="shared" si="8"/>
        <v>0.6489144507167687</v>
      </c>
      <c r="X9" s="25">
        <f t="shared" si="9"/>
        <v>3678.1831499999953</v>
      </c>
      <c r="Y9" s="31"/>
      <c r="Z9" s="10" t="s">
        <v>30</v>
      </c>
    </row>
    <row r="10" spans="1:25" ht="105" customHeight="1">
      <c r="A10" s="8" t="s">
        <v>27</v>
      </c>
      <c r="B10" s="11">
        <f>12801.80007+22.34291+155</f>
        <v>12979.142979999999</v>
      </c>
      <c r="C10" s="11">
        <v>189.2</v>
      </c>
      <c r="D10" s="11">
        <v>3616.15168</v>
      </c>
      <c r="E10" s="30">
        <f>+B10-C10-D10</f>
        <v>9173.791299999997</v>
      </c>
      <c r="F10" s="25">
        <f>+G10+I10+K10+M10+O10+U10</f>
        <v>6798.417660000001</v>
      </c>
      <c r="G10" s="15">
        <f>73.2+16.116+9+241.01+6.7+89.8+20.5+2.2+3.93+8</f>
        <v>470.456</v>
      </c>
      <c r="H10" s="26">
        <f t="shared" si="0"/>
        <v>6.920080870700726</v>
      </c>
      <c r="I10" s="15">
        <f>17.798+120+200+80.512+33.1-6+2.03+2.2+5+24.908+107.017+18.4+10+5+0.6+3.53+2+141.77854+10.893</f>
        <v>778.7665400000001</v>
      </c>
      <c r="J10" s="26">
        <f t="shared" si="1"/>
        <v>11.45511468914371</v>
      </c>
      <c r="K10" s="15"/>
      <c r="L10" s="26">
        <f t="shared" si="2"/>
        <v>0</v>
      </c>
      <c r="M10" s="15">
        <f>198.458+6.545+20+45</f>
        <v>270.003</v>
      </c>
      <c r="N10" s="26">
        <f t="shared" si="3"/>
        <v>3.9715565224629037</v>
      </c>
      <c r="O10" s="15">
        <f>14.24616+75+163.4737+1100+348.895+15.094+65+198.987+7+27+0.72+165.827+9+1.5+182.167</f>
        <v>2373.90986</v>
      </c>
      <c r="P10" s="26">
        <f t="shared" si="4"/>
        <v>34.91856456491965</v>
      </c>
      <c r="Q10" s="16" t="s">
        <v>24</v>
      </c>
      <c r="R10" s="26" t="e">
        <f t="shared" si="5"/>
        <v>#VALUE!</v>
      </c>
      <c r="S10" s="16" t="s">
        <v>24</v>
      </c>
      <c r="T10" s="26" t="e">
        <f t="shared" si="6"/>
        <v>#VALUE!</v>
      </c>
      <c r="U10" s="15">
        <f>27+119.085+97.859+6+52.881+50+74+18.625+13.07+59+200.89382+18.5+5.85+9.79+23.66+22.946+381.359+42+113.073+139.2+5+6+14+7.68+11+1.65+172.93087+127.765+15.797+10+3.7+0.657+15.266+11.052+28.84+251.157+145.366+16.52+13.2+7.917+123.918+290.6+57.69414+5+87.77923+0.0012</f>
        <v>2905.2822600000004</v>
      </c>
      <c r="V10" s="26">
        <f t="shared" si="7"/>
        <v>42.734683352773004</v>
      </c>
      <c r="W10" s="23">
        <f t="shared" si="8"/>
        <v>0.7410695793788118</v>
      </c>
      <c r="X10" s="25">
        <f t="shared" si="9"/>
        <v>2375.373639999996</v>
      </c>
      <c r="Y10" s="13"/>
    </row>
    <row r="11" spans="1:24" ht="62.25" customHeight="1">
      <c r="A11" s="8" t="s">
        <v>28</v>
      </c>
      <c r="B11" s="11">
        <f>1212.77611+7.914</f>
        <v>1220.69011</v>
      </c>
      <c r="C11" s="16" t="s">
        <v>24</v>
      </c>
      <c r="D11" s="16" t="s">
        <v>24</v>
      </c>
      <c r="E11" s="24">
        <f>+B11</f>
        <v>1220.69011</v>
      </c>
      <c r="F11" s="25">
        <f>+G11+O11+Q11+U11</f>
        <v>0</v>
      </c>
      <c r="G11" s="15"/>
      <c r="H11" s="26">
        <f t="shared" si="0"/>
        <v>0</v>
      </c>
      <c r="I11" s="16" t="s">
        <v>24</v>
      </c>
      <c r="J11" s="26">
        <f t="shared" si="1"/>
        <v>0</v>
      </c>
      <c r="K11" s="16" t="s">
        <v>24</v>
      </c>
      <c r="L11" s="26">
        <f t="shared" si="2"/>
        <v>0</v>
      </c>
      <c r="M11" s="16" t="s">
        <v>24</v>
      </c>
      <c r="N11" s="26">
        <f t="shared" si="3"/>
        <v>0</v>
      </c>
      <c r="O11" s="15"/>
      <c r="P11" s="26">
        <f t="shared" si="4"/>
        <v>0</v>
      </c>
      <c r="Q11" s="15"/>
      <c r="R11" s="26">
        <f t="shared" si="5"/>
        <v>0</v>
      </c>
      <c r="S11" s="16" t="s">
        <v>24</v>
      </c>
      <c r="T11" s="26">
        <f t="shared" si="6"/>
        <v>0</v>
      </c>
      <c r="U11" s="15"/>
      <c r="V11" s="26">
        <f t="shared" si="7"/>
        <v>0</v>
      </c>
      <c r="W11" s="23">
        <f t="shared" si="8"/>
        <v>0</v>
      </c>
      <c r="X11" s="25">
        <f t="shared" si="9"/>
        <v>1220.69011</v>
      </c>
    </row>
    <row r="12" spans="1:24" ht="62.25" customHeight="1">
      <c r="A12" s="8" t="s">
        <v>29</v>
      </c>
      <c r="B12" s="11">
        <v>82.1194</v>
      </c>
      <c r="C12" s="16" t="s">
        <v>24</v>
      </c>
      <c r="D12" s="16" t="s">
        <v>24</v>
      </c>
      <c r="E12" s="24">
        <f>+B12</f>
        <v>82.1194</v>
      </c>
      <c r="F12" s="25">
        <f>+K12+M12+O12+S12+U12</f>
        <v>0</v>
      </c>
      <c r="G12" s="16" t="s">
        <v>24</v>
      </c>
      <c r="H12" s="26">
        <f t="shared" si="0"/>
        <v>0</v>
      </c>
      <c r="I12" s="16" t="s">
        <v>24</v>
      </c>
      <c r="J12" s="26">
        <f t="shared" si="1"/>
        <v>0</v>
      </c>
      <c r="K12" s="15"/>
      <c r="L12" s="26">
        <f t="shared" si="2"/>
        <v>0</v>
      </c>
      <c r="M12" s="15"/>
      <c r="N12" s="26">
        <f t="shared" si="3"/>
        <v>0</v>
      </c>
      <c r="O12" s="15"/>
      <c r="P12" s="26">
        <f t="shared" si="4"/>
        <v>0</v>
      </c>
      <c r="Q12" s="16" t="s">
        <v>24</v>
      </c>
      <c r="R12" s="26">
        <f t="shared" si="5"/>
        <v>0</v>
      </c>
      <c r="S12" s="15"/>
      <c r="T12" s="26">
        <f t="shared" si="6"/>
        <v>0</v>
      </c>
      <c r="U12" s="15"/>
      <c r="V12" s="26">
        <f t="shared" si="7"/>
        <v>0</v>
      </c>
      <c r="W12" s="23">
        <f t="shared" si="8"/>
        <v>0</v>
      </c>
      <c r="X12" s="25">
        <f t="shared" si="9"/>
        <v>82.1194</v>
      </c>
    </row>
    <row r="13" spans="1:24" ht="105" customHeight="1">
      <c r="A13" s="8" t="s">
        <v>23</v>
      </c>
      <c r="B13" s="11">
        <f>475.47584+136.53433</f>
        <v>612.01017</v>
      </c>
      <c r="C13" s="16" t="s">
        <v>24</v>
      </c>
      <c r="D13" s="16" t="s">
        <v>24</v>
      </c>
      <c r="E13" s="24">
        <f>+B13</f>
        <v>612.01017</v>
      </c>
      <c r="F13" s="25">
        <f>+O13+U13</f>
        <v>611.12484</v>
      </c>
      <c r="G13" s="16" t="s">
        <v>24</v>
      </c>
      <c r="H13" s="26" t="e">
        <f t="shared" si="0"/>
        <v>#VALUE!</v>
      </c>
      <c r="I13" s="16" t="s">
        <v>24</v>
      </c>
      <c r="J13" s="26" t="e">
        <f t="shared" si="1"/>
        <v>#VALUE!</v>
      </c>
      <c r="K13" s="16" t="s">
        <v>24</v>
      </c>
      <c r="L13" s="26" t="e">
        <f t="shared" si="2"/>
        <v>#VALUE!</v>
      </c>
      <c r="M13" s="16" t="s">
        <v>24</v>
      </c>
      <c r="N13" s="26" t="e">
        <f t="shared" si="3"/>
        <v>#VALUE!</v>
      </c>
      <c r="O13" s="15">
        <f>63.649+475.47584+72</f>
        <v>611.12484</v>
      </c>
      <c r="P13" s="26">
        <f t="shared" si="4"/>
        <v>100</v>
      </c>
      <c r="Q13" s="16" t="s">
        <v>24</v>
      </c>
      <c r="R13" s="26" t="e">
        <f t="shared" si="5"/>
        <v>#VALUE!</v>
      </c>
      <c r="S13" s="16" t="s">
        <v>24</v>
      </c>
      <c r="T13" s="26" t="e">
        <f t="shared" si="6"/>
        <v>#VALUE!</v>
      </c>
      <c r="U13" s="15"/>
      <c r="V13" s="26">
        <f t="shared" si="7"/>
        <v>0</v>
      </c>
      <c r="W13" s="23">
        <f t="shared" si="8"/>
        <v>0.9985534063919231</v>
      </c>
      <c r="X13" s="25">
        <f t="shared" si="9"/>
        <v>0.8853300000000672</v>
      </c>
    </row>
    <row r="14" ht="12.75">
      <c r="A14" s="7"/>
    </row>
    <row r="15" spans="2:12" ht="12.75">
      <c r="B15" s="3" t="s">
        <v>31</v>
      </c>
      <c r="C15" s="5"/>
      <c r="D15" s="5"/>
      <c r="E15" s="5"/>
      <c r="F15" s="5"/>
      <c r="G15" s="5"/>
      <c r="H15" s="41"/>
      <c r="I15" s="41"/>
      <c r="K15" s="41" t="s">
        <v>32</v>
      </c>
      <c r="L15" s="41"/>
    </row>
    <row r="16" spans="3:12" ht="6.75" customHeight="1">
      <c r="C16" s="5"/>
      <c r="D16" s="5"/>
      <c r="E16" s="5"/>
      <c r="F16" s="5"/>
      <c r="G16" s="5"/>
      <c r="H16" s="41"/>
      <c r="I16" s="41"/>
      <c r="K16" s="42"/>
      <c r="L16" s="42"/>
    </row>
    <row r="17" spans="2:3" s="17" customFormat="1" ht="12.75" hidden="1">
      <c r="B17" s="18"/>
      <c r="C17" s="19"/>
    </row>
    <row r="18" s="17" customFormat="1" ht="3.75" customHeight="1"/>
    <row r="19" spans="2:3" s="17" customFormat="1" ht="12.75">
      <c r="B19" s="18" t="s">
        <v>9</v>
      </c>
      <c r="C19" s="19" t="s">
        <v>33</v>
      </c>
    </row>
    <row r="21" ht="12.75">
      <c r="B21" s="19"/>
    </row>
  </sheetData>
  <sheetProtection formatCells="0" formatColumns="0" formatRows="0"/>
  <mergeCells count="15">
    <mergeCell ref="H16:I16"/>
    <mergeCell ref="K16:L16"/>
    <mergeCell ref="H15:I15"/>
    <mergeCell ref="K15:L15"/>
    <mergeCell ref="W6:W7"/>
    <mergeCell ref="X6:X7"/>
    <mergeCell ref="F6:F7"/>
    <mergeCell ref="G6:V6"/>
    <mergeCell ref="E6:E7"/>
    <mergeCell ref="C3:V3"/>
    <mergeCell ref="D4:T4"/>
    <mergeCell ref="A6:A7"/>
    <mergeCell ref="B6:B7"/>
    <mergeCell ref="C6:C7"/>
    <mergeCell ref="D6:D7"/>
  </mergeCells>
  <printOptions/>
  <pageMargins left="0.25" right="0.2" top="0.2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2019-07-01T07:51:07Z</cp:lastPrinted>
  <dcterms:created xsi:type="dcterms:W3CDTF">2017-01-25T12:01:30Z</dcterms:created>
  <dcterms:modified xsi:type="dcterms:W3CDTF">2019-10-09T13:08:55Z</dcterms:modified>
  <cp:category/>
  <cp:version/>
  <cp:contentType/>
  <cp:contentStatus/>
</cp:coreProperties>
</file>