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<sst xmlns="http://schemas.openxmlformats.org/spreadsheetml/2006/main" count="62" uniqueCount="35">
  <si>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</si>
  <si>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</si>
  <si>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</si>
  <si>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</si>
  <si>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</si>
  <si>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</si>
  <si>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</si>
  <si>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</si>
  <si>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</si>
  <si>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</si>
  <si>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</si>
  <si>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</si>
  <si>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</si>
  <si>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</si>
  <si>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</si>
  <si>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</si>
  <si>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</si>
  <si>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</si>
  <si>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</si>
  <si>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</si>
  <si>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</si>
  <si>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</si>
  <si>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</si>
  <si>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</si>
  <si>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</si>
  <si>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</si>
  <si>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</si>
  <si>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</si>
  <si>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</si>
  <si>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</si>
  <si>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</si>
  <si>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</si>
  <si>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</si>
  <si>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</si>
  <si>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01.04.2019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</si>
</sst>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1">
      <selection activeCell="C6" sqref="C6:C7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1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6"/>
      <c r="X3" s="6"/>
    </row>
    <row r="4" spans="3:24" ht="15">
      <c r="C4" s="4"/>
      <c r="D4" s="41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7" t="s">
        <v>22</v>
      </c>
      <c r="B6" s="42" t="s">
        <v>2</v>
      </c>
      <c r="C6" s="37" t="s">
        <v>14</v>
      </c>
      <c r="D6" s="37" t="s">
        <v>3</v>
      </c>
      <c r="E6" s="37" t="s">
        <v>4</v>
      </c>
      <c r="F6" s="37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5" t="s">
        <v>13</v>
      </c>
      <c r="X6" s="37" t="s">
        <v>5</v>
      </c>
    </row>
    <row r="7" spans="1:24" ht="180.75">
      <c r="A7" s="37"/>
      <c r="B7" s="42"/>
      <c r="C7" s="37"/>
      <c r="D7" s="37"/>
      <c r="E7" s="37">
        <f>+B7-C7-D7</f>
        <v>0</v>
      </c>
      <c r="F7" s="37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7"/>
    </row>
    <row r="8" spans="1:24" s="10" customFormat="1" ht="43.5" customHeight="1">
      <c r="A8" s="9" t="s">
        <v>21</v>
      </c>
      <c r="B8" s="20">
        <f>SUM(B10:B13)</f>
        <v>14893.962659999997</v>
      </c>
      <c r="C8" s="21">
        <f>+C10</f>
        <v>189.2</v>
      </c>
      <c r="D8" s="21">
        <f>+D10</f>
        <v>3616.15168</v>
      </c>
      <c r="E8" s="21">
        <f>+B8-C8-D8</f>
        <v>11088.610979999998</v>
      </c>
      <c r="F8" s="20">
        <f>+G8+I8+K8+M8+O8+Q8+S8+U8</f>
        <v>4759.67152</v>
      </c>
      <c r="G8" s="22">
        <f>+G10+G11</f>
        <v>339.326</v>
      </c>
      <c r="H8" s="22">
        <f aca="true" t="shared" si="0" ref="H8:H13">IF($F8=0,0,+G8/$F8*100)</f>
        <v>7.129189452973008</v>
      </c>
      <c r="I8" s="22">
        <f>+I10</f>
        <v>479.548</v>
      </c>
      <c r="J8" s="22">
        <f aca="true" t="shared" si="1" ref="J8:J13">IF($F8=0,0,+I8/$F8*100)</f>
        <v>10.075233090875145</v>
      </c>
      <c r="K8" s="22">
        <f>+K10+K12</f>
        <v>0</v>
      </c>
      <c r="L8" s="22">
        <f aca="true" t="shared" si="2" ref="L8:L13">IF($F8=0,0,+K8/$F8*100)</f>
        <v>0</v>
      </c>
      <c r="M8" s="22">
        <f>+M10+M12</f>
        <v>198.458</v>
      </c>
      <c r="N8" s="22">
        <f aca="true" t="shared" si="3" ref="N8:N13">IF($F8=0,0,+M8/$F8*100)</f>
        <v>4.16957344989219</v>
      </c>
      <c r="O8" s="22">
        <f>+O10+O11+O12+O13</f>
        <v>2519.8207</v>
      </c>
      <c r="P8" s="22">
        <f aca="true" t="shared" si="4" ref="P8:P13">IF($F8=0,0,+O8/$F8*100)</f>
        <v>52.941063042098335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1222.51882</v>
      </c>
      <c r="V8" s="22">
        <f aca="true" t="shared" si="7" ref="V8:V13">IF($F8=0,0,+U8/$F8*100)</f>
        <v>25.684940964161324</v>
      </c>
      <c r="W8" s="23">
        <f aca="true" t="shared" si="8" ref="W8:W13">+IF(E8=0,0,F8/E8)</f>
        <v>0.4292396521606533</v>
      </c>
      <c r="X8" s="20">
        <f aca="true" t="shared" si="9" ref="X8:X13">+E8-F8</f>
        <v>6328.939459999998</v>
      </c>
    </row>
    <row r="9" spans="1:26" s="10" customFormat="1" ht="101.25">
      <c r="A9" s="28" t="s">
        <v>25</v>
      </c>
      <c r="B9" s="20">
        <f>+B10+B11+B12</f>
        <v>14281.952489999998</v>
      </c>
      <c r="C9" s="21">
        <f>+C10</f>
        <v>189.2</v>
      </c>
      <c r="D9" s="21">
        <f>+D10</f>
        <v>3616.15168</v>
      </c>
      <c r="E9" s="30">
        <f>+B9-C9-D9</f>
        <v>10476.600809999996</v>
      </c>
      <c r="F9" s="25">
        <f>+G9+I9+K9+M9+O9+Q9+S9+U9</f>
        <v>4220.54668</v>
      </c>
      <c r="G9" s="27">
        <f>+G10+G11</f>
        <v>339.326</v>
      </c>
      <c r="H9" s="26">
        <f t="shared" si="0"/>
        <v>8.039858950215425</v>
      </c>
      <c r="I9" s="27">
        <f>+I10</f>
        <v>479.548</v>
      </c>
      <c r="J9" s="26">
        <f t="shared" si="1"/>
        <v>11.362224762788312</v>
      </c>
      <c r="K9" s="27">
        <f>+K10+K12</f>
        <v>0</v>
      </c>
      <c r="L9" s="26">
        <f t="shared" si="2"/>
        <v>0</v>
      </c>
      <c r="M9" s="27">
        <f>+M10+M12</f>
        <v>198.458</v>
      </c>
      <c r="N9" s="26">
        <f t="shared" si="3"/>
        <v>4.7021870635962255</v>
      </c>
      <c r="O9" s="27">
        <f>+O10+O11+O12</f>
        <v>1980.69586</v>
      </c>
      <c r="P9" s="26">
        <f t="shared" si="4"/>
        <v>46.92984132567395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1222.51882</v>
      </c>
      <c r="V9" s="26">
        <f t="shared" si="7"/>
        <v>28.965887897726077</v>
      </c>
      <c r="W9" s="23">
        <f t="shared" si="8"/>
        <v>0.40285458580911626</v>
      </c>
      <c r="X9" s="25">
        <f t="shared" si="9"/>
        <v>6256.054129999996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</f>
        <v>12979.142979999999</v>
      </c>
      <c r="C10" s="11">
        <v>189.2</v>
      </c>
      <c r="D10" s="11">
        <v>3616.15168</v>
      </c>
      <c r="E10" s="30">
        <f>+B10-C10-D10</f>
        <v>9173.791299999997</v>
      </c>
      <c r="F10" s="25">
        <f>+G10+I10+K10+M10+O10+U10</f>
        <v>4220.54668</v>
      </c>
      <c r="G10" s="15">
        <f>73.2+16.116+9+241.01</f>
        <v>339.326</v>
      </c>
      <c r="H10" s="26">
        <f t="shared" si="0"/>
        <v>8.039858950215425</v>
      </c>
      <c r="I10" s="15">
        <f>17.798+120+200+80.512+33.1-6+2.03+2.2+5+24.908</f>
        <v>479.548</v>
      </c>
      <c r="J10" s="26">
        <f t="shared" si="1"/>
        <v>11.362224762788312</v>
      </c>
      <c r="K10" s="15"/>
      <c r="L10" s="26">
        <f t="shared" si="2"/>
        <v>0</v>
      </c>
      <c r="M10" s="15">
        <f>198.458</f>
        <v>198.458</v>
      </c>
      <c r="N10" s="26">
        <f t="shared" si="3"/>
        <v>4.7021870635962255</v>
      </c>
      <c r="O10" s="15">
        <f>14.24616+75+163.4737+1100+348.895+15.094+65+198.987</f>
        <v>1980.69586</v>
      </c>
      <c r="P10" s="26">
        <f t="shared" si="4"/>
        <v>46.92984132567395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</f>
        <v>1222.51882</v>
      </c>
      <c r="V10" s="26">
        <f t="shared" si="7"/>
        <v>28.965887897726077</v>
      </c>
      <c r="W10" s="23">
        <f t="shared" si="8"/>
        <v>0.46006569606614023</v>
      </c>
      <c r="X10" s="25">
        <f t="shared" si="9"/>
        <v>4953.244619999997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0</v>
      </c>
      <c r="G11" s="15"/>
      <c r="H11" s="26">
        <f t="shared" si="0"/>
        <v>0</v>
      </c>
      <c r="I11" s="16" t="s">
        <v>24</v>
      </c>
      <c r="J11" s="26">
        <f t="shared" si="1"/>
        <v>0</v>
      </c>
      <c r="K11" s="16" t="s">
        <v>24</v>
      </c>
      <c r="L11" s="26">
        <f t="shared" si="2"/>
        <v>0</v>
      </c>
      <c r="M11" s="16" t="s">
        <v>24</v>
      </c>
      <c r="N11" s="26">
        <f t="shared" si="3"/>
        <v>0</v>
      </c>
      <c r="O11" s="15"/>
      <c r="P11" s="26">
        <f t="shared" si="4"/>
        <v>0</v>
      </c>
      <c r="Q11" s="15"/>
      <c r="R11" s="26">
        <f t="shared" si="5"/>
        <v>0</v>
      </c>
      <c r="S11" s="16" t="s">
        <v>24</v>
      </c>
      <c r="T11" s="26">
        <f t="shared" si="6"/>
        <v>0</v>
      </c>
      <c r="U11" s="15"/>
      <c r="V11" s="26">
        <f t="shared" si="7"/>
        <v>0</v>
      </c>
      <c r="W11" s="23">
        <f t="shared" si="8"/>
        <v>0</v>
      </c>
      <c r="X11" s="25">
        <f t="shared" si="9"/>
        <v>1220.69011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539.12484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</f>
        <v>539.12484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0.8809083025532075</v>
      </c>
      <c r="X13" s="25">
        <f t="shared" si="9"/>
        <v>72.88533000000007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33"/>
      <c r="I15" s="33"/>
      <c r="K15" s="33" t="s">
        <v>32</v>
      </c>
      <c r="L15" s="33"/>
    </row>
    <row r="16" spans="3:12" ht="6.75" customHeight="1">
      <c r="C16" s="5"/>
      <c r="D16" s="5"/>
      <c r="E16" s="5"/>
      <c r="F16" s="5"/>
      <c r="G16" s="5"/>
      <c r="H16" s="33"/>
      <c r="I16" s="33"/>
      <c r="K16" s="34"/>
      <c r="L16" s="34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E6:E7"/>
    <mergeCell ref="C3:V3"/>
    <mergeCell ref="D4:T4"/>
    <mergeCell ref="A6:A7"/>
    <mergeCell ref="B6:B7"/>
    <mergeCell ref="C6:C7"/>
    <mergeCell ref="D6:D7"/>
    <mergeCell ref="W6:W7"/>
    <mergeCell ref="X6:X7"/>
    <mergeCell ref="F6:F7"/>
    <mergeCell ref="G6:V6"/>
    <mergeCell ref="H16:I16"/>
    <mergeCell ref="K16:L16"/>
    <mergeCell ref="H15:I15"/>
    <mergeCell ref="K15:L15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2018-07-31T13:29:11Z</cp:lastPrinted>
  <dcterms:created xsi:type="dcterms:W3CDTF">2017-01-25T12:01:30Z</dcterms:created>
  <dcterms:modified xsi:type="dcterms:W3CDTF">2019-04-18T13:23:51Z</dcterms:modified>
  <cp:category/>
  <cp:version/>
  <cp:contentType/>
  <cp:contentStatus/>
</cp:coreProperties>
</file>