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0"/>
  </bookViews>
  <sheets>
    <sheet name="2 Видатки" sheetId="1" r:id="rId1"/>
    <sheet name="1 Доходи" sheetId="2" r:id="rId2"/>
  </sheets>
  <externalReferences>
    <externalReference r:id="rId5"/>
  </externalReferences>
  <definedNames>
    <definedName name="_xlnm.Print_Area" localSheetId="1">'1 Доходи'!$A$1:$G$77</definedName>
    <definedName name="_xlnm.Print_Area" localSheetId="0">'2 Видатки'!$A$1:$F$113</definedName>
  </definedNames>
  <calcPr fullCalcOnLoad="1"/>
</workbook>
</file>

<file path=xl/comments1.xml><?xml version="1.0" encoding="utf-8"?>
<comments xmlns="http://schemas.openxmlformats.org/spreadsheetml/2006/main">
  <authors>
    <author>U252111</author>
    <author>А</author>
  </authors>
  <commentList>
    <comment ref="A11" authorId="0">
      <text>
        <r>
          <rPr>
            <b/>
            <sz val="8"/>
            <rFont val="Tahoma"/>
            <family val="0"/>
          </rPr>
          <t>U252111: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<sst xmlns="http://schemas.openxmlformats.org/spreadsheetml/2006/main" count="285" uniqueCount="239">
  <si>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</si>
  <si>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</si>
  <si>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</si>
  <si>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</si>
  <si>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</si>
  <si>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</si>
  <si>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</si>
  <si>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</si>
  <si>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</si>
  <si>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</si>
  <si>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РАЗОМ ДОХОДІВ</t>
  </si>
  <si>
    <t>Офіційні трансферти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</si>
  <si>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</si>
  <si>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</si>
  <si>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</si>
  <si>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</si>
  <si>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</si>
  <si>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</si>
  <si>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</si>
  <si>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</si>
  <si>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</si>
  <si>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</si>
  <si>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</si>
  <si>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</si>
  <si>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</si>
  <si>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</si>
  <si>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</si>
  <si>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</si>
  <si>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</si>
  <si>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</si>
  <si>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</si>
  <si>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Базова дотація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</si>
  <si>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</si>
  <si>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</si>
  <si>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</si>
  <si>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</si>
  <si>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</si>
  <si>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</si>
  <si>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</si>
  <si>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</si>
  <si>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Від органів державного управління </t>
  </si>
  <si>
    <r>
      <t>Податок на прибуток підприємств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</si>
  <si>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</si>
  <si>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 xml:space="preserve"> ВИДАТКИ</t>
  </si>
  <si>
    <t>Державне управління</t>
  </si>
  <si>
    <t>Освіта</t>
  </si>
  <si>
    <t>Культура і мистецтво</t>
  </si>
  <si>
    <t>Фізична культура і спорт</t>
  </si>
  <si>
    <t>Резервний фонд</t>
  </si>
  <si>
    <t>Кредитування загального фонду</t>
  </si>
  <si>
    <t>Всього видатків по спеціальному фонду</t>
  </si>
  <si>
    <t>Кредитування спеціального фонду:</t>
  </si>
  <si>
    <t>Всього видатків:</t>
  </si>
  <si>
    <t>Начальник фінансового управління</t>
  </si>
  <si>
    <t xml:space="preserve">райдержадміністрації                                                      </t>
  </si>
  <si>
    <t>субвенції</t>
  </si>
  <si>
    <t>Видатки без субвенцій</t>
  </si>
  <si>
    <t>Захищені без 2610, субв.</t>
  </si>
  <si>
    <t>%</t>
  </si>
  <si>
    <t>Зарплата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</si>
  <si>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</si>
  <si>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</si>
  <si>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</si>
  <si>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1020</t>
  </si>
  <si>
    <t>1090</t>
  </si>
  <si>
    <t>Надання позашкільної освіти позашкільними закладами освіти, заходи із позашкільної роботи з дітьми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</si>
  <si>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</si>
  <si>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</si>
  <si>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</si>
  <si>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</si>
  <si>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</si>
  <si>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</si>
  <si>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</si>
  <si>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</si>
  <si>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</si>
  <si>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</si>
  <si>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</si>
  <si>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</si>
  <si>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</si>
  <si>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</si>
  <si>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</si>
  <si>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</si>
  <si>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</si>
  <si>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</si>
  <si>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</si>
  <si>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</si>
  <si>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</si>
  <si>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</si>
  <si>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</si>
  <si>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</si>
  <si>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</si>
  <si>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</si>
  <si>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</si>
  <si>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</si>
  <si>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</si>
  <si>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</si>
  <si>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</si>
  <si>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</si>
  <si>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</si>
  <si>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</si>
  <si>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</si>
  <si>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</si>
  <si>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4000</t>
  </si>
  <si>
    <t>4030</t>
  </si>
  <si>
    <t>4060</t>
  </si>
  <si>
    <t>5000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</si>
  <si>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</si>
  <si>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</si>
  <si>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</si>
  <si>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</si>
  <si>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</si>
  <si>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</si>
  <si>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</si>
  <si>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</si>
  <si>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Інші послуги, пов`язані з економічною діяльністю</t>
  </si>
  <si>
    <t>8000</t>
  </si>
  <si>
    <t>8700</t>
  </si>
  <si>
    <t xml:space="preserve"> </t>
  </si>
  <si>
    <t xml:space="preserve">Усього </t>
  </si>
  <si>
    <t>0150</t>
  </si>
  <si>
    <t>0180</t>
  </si>
  <si>
    <t>Інша діяльність у сфері державного управління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</si>
  <si>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</si>
  <si>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</si>
  <si>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</si>
  <si>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</si>
  <si>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</si>
  <si>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</si>
  <si>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</si>
  <si>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</si>
  <si>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</si>
  <si>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</si>
  <si>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</si>
  <si>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</si>
  <si>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</si>
  <si>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Інші програми та заходи у сфері охорони здоров`я</t>
  </si>
  <si>
    <t>2152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</si>
  <si>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</si>
  <si>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</si>
  <si>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</si>
  <si>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</si>
  <si>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</si>
  <si>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</si>
  <si>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</si>
  <si>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</si>
  <si>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</si>
  <si>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</si>
  <si>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</si>
  <si>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сім`ї, дітей та молоді</t>
  </si>
  <si>
    <t>3122</t>
  </si>
  <si>
    <t>3123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</si>
  <si>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</si>
  <si>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</si>
  <si>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</si>
  <si>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</si>
  <si>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</si>
  <si>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3242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</si>
  <si>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</si>
  <si>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</si>
  <si>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</si>
  <si>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</si>
  <si>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</si>
  <si>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</si>
  <si>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6030</t>
  </si>
  <si>
    <t>Організація благоустрою населених пунктів</t>
  </si>
  <si>
    <t>Економічна діяльність</t>
  </si>
  <si>
    <t>7000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</si>
  <si>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</si>
  <si>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</si>
  <si>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</si>
  <si>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</si>
  <si>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8410</t>
  </si>
  <si>
    <t>Фінансова підтримка засобів масової інформації</t>
  </si>
  <si>
    <t>9000</t>
  </si>
  <si>
    <t>Міжбюджетні трансферти</t>
  </si>
  <si>
    <t>Інші дотації з місцевого бюджету</t>
  </si>
  <si>
    <t>9150</t>
  </si>
  <si>
    <t>8831</t>
  </si>
  <si>
    <t>7322</t>
  </si>
  <si>
    <t>Будівництво медичних установ та закладів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</si>
  <si>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</si>
  <si>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</si>
  <si>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8832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</si>
  <si>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</si>
  <si>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в галузі культури і мистецтва</t>
  </si>
  <si>
    <t>більше 100%</t>
  </si>
  <si>
    <t>Уточнені бюджетні призначення на 2018 рік</t>
  </si>
  <si>
    <t>% виконання до уточнених бюджетних призначень на 2018 рік</t>
  </si>
  <si>
    <t>Доходи від власності та підприємницької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</si>
  <si>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</si>
  <si>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</si>
  <si>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r>
      <t>Дотації</t>
    </r>
    <r>
      <rPr>
        <b/>
        <sz val="10"/>
        <rFont val="Times New Roman"/>
        <family val="1"/>
      </rPr>
      <t> </t>
    </r>
  </si>
  <si>
    <r>
      <t>Субвенції</t>
    </r>
    <r>
      <rPr>
        <b/>
        <sz val="10"/>
        <rFont val="Times New Roman"/>
        <family val="1"/>
      </rPr>
      <t> </t>
    </r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</si>
  <si>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</si>
  <si>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</si>
  <si>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</si>
  <si>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</si>
  <si>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</si>
  <si>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</si>
  <si>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</si>
  <si>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</si>
  <si>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</si>
  <si>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</si>
  <si>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</si>
  <si>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</si>
  <si>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</si>
  <si>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</si>
  <si>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</si>
  <si>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інших внутрішніх кредитів</t>
  </si>
  <si>
    <t>Повернення інших внутрішніх кредитів</t>
  </si>
  <si>
    <t>Фінансування загального фонду</t>
  </si>
  <si>
    <t>Кошти, що передаються із загального фонду бюджету до бюджету розвитку (спеціального фонду)</t>
  </si>
  <si>
    <t>Всього фінансування загального фонду</t>
  </si>
  <si>
    <t>Фінансування спеціального фонду</t>
  </si>
  <si>
    <t>Всього фінансування спеціального фонду</t>
  </si>
  <si>
    <t>На початок періоду</t>
  </si>
  <si>
    <t>На кінець періоду</t>
  </si>
  <si>
    <t>Зміни обсягів бюджетних коштів</t>
  </si>
  <si>
    <t>Всього кредитування загального фонду</t>
  </si>
  <si>
    <t>Всього кредитування спеціального фонду: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</si>
  <si>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</si>
  <si>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</si>
  <si>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розрахунки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</si>
  <si>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</si>
  <si>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</si>
  <si>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 2018 рік"</t>
  </si>
  <si>
    <t>та спеціальному фонду за 2018 рік</t>
  </si>
  <si>
    <t>Уточнені бюджетні призначення на 12 місяців 2018 року</t>
  </si>
  <si>
    <t>% виконання до уточнених бюджетних призначень на 12 місяців 2018 року</t>
  </si>
  <si>
    <t>більше 200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</si>
  <si>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</si>
  <si>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Проведення місцевих виборів</t>
  </si>
  <si>
    <t>0191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</si>
  <si>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</si>
  <si>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Реалізація програм в галузі сільського господарства</t>
  </si>
  <si>
    <t>Будівництво освітніх установ та закладів</t>
  </si>
  <si>
    <t>Л. ПОТАПЕНКО</t>
  </si>
  <si>
    <t>Додаток 1</t>
  </si>
  <si>
    <t xml:space="preserve"> ___  ______________ 2019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</si>
</sst>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.000"/>
    <numFmt numFmtId="190" formatCode="#0.0"/>
    <numFmt numFmtId="191" formatCode="#0"/>
  </numFmts>
  <fonts count="4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20"/>
      <name val="Times New Roman"/>
      <family val="1"/>
    </font>
    <font>
      <b/>
      <sz val="16"/>
      <name val="Arial Cyr"/>
      <family val="0"/>
    </font>
    <font>
      <sz val="2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Arial Cyr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18" borderId="0" applyNumberFormat="0" applyBorder="0" applyAlignment="0" applyProtection="0"/>
    <xf numFmtId="0" fontId="31" fillId="7" borderId="1" applyNumberFormat="0" applyAlignment="0" applyProtection="0"/>
    <xf numFmtId="0" fontId="32" fillId="19" borderId="2" applyNumberFormat="0" applyAlignment="0" applyProtection="0"/>
    <xf numFmtId="0" fontId="33" fillId="1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4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19" borderId="0" xfId="0" applyFont="1" applyFill="1" applyBorder="1" applyAlignment="1">
      <alignment horizontal="left" vertical="top"/>
    </xf>
    <xf numFmtId="0" fontId="8" fillId="19" borderId="0" xfId="0" applyFont="1" applyFill="1" applyAlignment="1">
      <alignment vertical="top" wrapText="1"/>
    </xf>
    <xf numFmtId="0" fontId="8" fillId="19" borderId="0" xfId="0" applyFont="1" applyFill="1" applyAlignment="1">
      <alignment horizontal="center" vertical="top"/>
    </xf>
    <xf numFmtId="0" fontId="8" fillId="19" borderId="0" xfId="0" applyFont="1" applyFill="1" applyAlignment="1">
      <alignment horizontal="left" vertical="top"/>
    </xf>
    <xf numFmtId="0" fontId="1" fillId="19" borderId="0" xfId="0" applyFont="1" applyFill="1" applyAlignment="1">
      <alignment horizontal="center" vertical="top"/>
    </xf>
    <xf numFmtId="0" fontId="1" fillId="19" borderId="0" xfId="0" applyFont="1" applyFill="1" applyAlignment="1">
      <alignment vertical="top"/>
    </xf>
    <xf numFmtId="0" fontId="1" fillId="19" borderId="0" xfId="0" applyFont="1" applyFill="1" applyAlignment="1">
      <alignment vertical="top" wrapText="1"/>
    </xf>
    <xf numFmtId="0" fontId="5" fillId="19" borderId="10" xfId="0" applyFont="1" applyFill="1" applyBorder="1" applyAlignment="1">
      <alignment horizontal="center" vertical="top" wrapText="1"/>
    </xf>
    <xf numFmtId="0" fontId="5" fillId="19" borderId="11" xfId="0" applyFont="1" applyFill="1" applyBorder="1" applyAlignment="1">
      <alignment horizontal="center" vertical="top" wrapText="1"/>
    </xf>
    <xf numFmtId="0" fontId="1" fillId="19" borderId="0" xfId="0" applyFont="1" applyFill="1" applyAlignment="1">
      <alignment horizontal="center" vertical="top" wrapText="1"/>
    </xf>
    <xf numFmtId="0" fontId="5" fillId="19" borderId="12" xfId="0" applyFont="1" applyFill="1" applyBorder="1" applyAlignment="1">
      <alignment horizontal="center" vertical="top"/>
    </xf>
    <xf numFmtId="0" fontId="5" fillId="19" borderId="13" xfId="0" applyFont="1" applyFill="1" applyBorder="1" applyAlignment="1">
      <alignment horizontal="center" vertical="top" wrapText="1"/>
    </xf>
    <xf numFmtId="0" fontId="14" fillId="19" borderId="0" xfId="0" applyFont="1" applyFill="1" applyAlignment="1">
      <alignment vertical="top"/>
    </xf>
    <xf numFmtId="0" fontId="11" fillId="19" borderId="0" xfId="0" applyFont="1" applyFill="1" applyBorder="1" applyAlignment="1">
      <alignment vertical="top"/>
    </xf>
    <xf numFmtId="0" fontId="4" fillId="19" borderId="0" xfId="0" applyFont="1" applyFill="1" applyAlignment="1">
      <alignment vertical="top"/>
    </xf>
    <xf numFmtId="0" fontId="6" fillId="19" borderId="10" xfId="0" applyFont="1" applyFill="1" applyBorder="1" applyAlignment="1">
      <alignment horizontal="left" vertical="top"/>
    </xf>
    <xf numFmtId="0" fontId="5" fillId="19" borderId="10" xfId="0" applyFont="1" applyFill="1" applyBorder="1" applyAlignment="1">
      <alignment horizontal="left" vertical="top"/>
    </xf>
    <xf numFmtId="0" fontId="5" fillId="19" borderId="10" xfId="0" applyFont="1" applyFill="1" applyBorder="1" applyAlignment="1">
      <alignment horizontal="left" vertical="top" wrapText="1"/>
    </xf>
    <xf numFmtId="0" fontId="6" fillId="19" borderId="10" xfId="0" applyFont="1" applyFill="1" applyBorder="1" applyAlignment="1">
      <alignment horizontal="left" vertical="top" wrapText="1"/>
    </xf>
    <xf numFmtId="0" fontId="12" fillId="19" borderId="0" xfId="0" applyFont="1" applyFill="1" applyAlignment="1">
      <alignment vertical="top"/>
    </xf>
    <xf numFmtId="0" fontId="4" fillId="19" borderId="0" xfId="0" applyFont="1" applyFill="1" applyBorder="1" applyAlignment="1">
      <alignment vertical="top"/>
    </xf>
    <xf numFmtId="0" fontId="4" fillId="19" borderId="14" xfId="0" applyFont="1" applyFill="1" applyBorder="1" applyAlignment="1">
      <alignment vertical="top"/>
    </xf>
    <xf numFmtId="0" fontId="10" fillId="19" borderId="10" xfId="0" applyFont="1" applyFill="1" applyBorder="1" applyAlignment="1">
      <alignment vertical="top" wrapText="1"/>
    </xf>
    <xf numFmtId="0" fontId="15" fillId="19" borderId="10" xfId="0" applyFont="1" applyFill="1" applyBorder="1" applyAlignment="1">
      <alignment vertical="top"/>
    </xf>
    <xf numFmtId="0" fontId="15" fillId="19" borderId="10" xfId="0" applyFont="1" applyFill="1" applyBorder="1" applyAlignment="1">
      <alignment vertical="top" wrapText="1"/>
    </xf>
    <xf numFmtId="0" fontId="16" fillId="19" borderId="10" xfId="0" applyFont="1" applyFill="1" applyBorder="1" applyAlignment="1">
      <alignment vertical="top" wrapText="1"/>
    </xf>
    <xf numFmtId="0" fontId="17" fillId="19" borderId="10" xfId="0" applyFont="1" applyFill="1" applyBorder="1" applyAlignment="1">
      <alignment vertical="top" wrapText="1"/>
    </xf>
    <xf numFmtId="0" fontId="15" fillId="19" borderId="10" xfId="0" applyFont="1" applyFill="1" applyBorder="1" applyAlignment="1">
      <alignment horizontal="left" vertical="top" wrapText="1"/>
    </xf>
    <xf numFmtId="0" fontId="16" fillId="19" borderId="10" xfId="0" applyFont="1" applyFill="1" applyBorder="1" applyAlignment="1">
      <alignment horizontal="left" vertical="top" wrapText="1"/>
    </xf>
    <xf numFmtId="4" fontId="6" fillId="19" borderId="10" xfId="0" applyNumberFormat="1" applyFont="1" applyFill="1" applyBorder="1" applyAlignment="1">
      <alignment horizontal="right" vertical="top"/>
    </xf>
    <xf numFmtId="4" fontId="5" fillId="21" borderId="10" xfId="0" applyNumberFormat="1" applyFont="1" applyFill="1" applyBorder="1" applyAlignment="1" applyProtection="1">
      <alignment horizontal="right" vertical="top"/>
      <protection/>
    </xf>
    <xf numFmtId="4" fontId="5" fillId="19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180" fontId="9" fillId="0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3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23" borderId="0" xfId="0" applyFont="1" applyFill="1" applyBorder="1" applyAlignment="1">
      <alignment vertical="top"/>
    </xf>
    <xf numFmtId="0" fontId="5" fillId="23" borderId="0" xfId="0" applyFont="1" applyFill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right" vertical="top"/>
    </xf>
    <xf numFmtId="1" fontId="18" fillId="0" borderId="0" xfId="0" applyNumberFormat="1" applyFont="1" applyFill="1" applyAlignment="1">
      <alignment horizontal="center" vertical="top"/>
    </xf>
    <xf numFmtId="1" fontId="8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1" fontId="14" fillId="0" borderId="0" xfId="0" applyNumberFormat="1" applyFont="1" applyFill="1" applyAlignment="1">
      <alignment horizontal="center" vertical="top"/>
    </xf>
    <xf numFmtId="180" fontId="18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187" fontId="19" fillId="0" borderId="10" xfId="53" applyNumberFormat="1" applyFont="1" applyFill="1" applyBorder="1" applyAlignment="1">
      <alignment horizontal="center" vertical="top" wrapText="1"/>
      <protection/>
    </xf>
    <xf numFmtId="2" fontId="14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1" fontId="20" fillId="0" borderId="0" xfId="0" applyNumberFormat="1" applyFont="1" applyFill="1" applyAlignment="1">
      <alignment horizontal="center" vertical="top"/>
    </xf>
    <xf numFmtId="0" fontId="13" fillId="0" borderId="10" xfId="53" applyFont="1" applyFill="1" applyBorder="1" applyAlignment="1" quotePrefix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 quotePrefix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187" fontId="13" fillId="0" borderId="10" xfId="53" applyNumberFormat="1" applyFont="1" applyFill="1" applyBorder="1" applyAlignment="1">
      <alignment horizontal="center" vertical="center" wrapText="1"/>
      <protection/>
    </xf>
    <xf numFmtId="187" fontId="14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top"/>
    </xf>
    <xf numFmtId="187" fontId="9" fillId="0" borderId="10" xfId="0" applyNumberFormat="1" applyFont="1" applyFill="1" applyBorder="1" applyAlignment="1">
      <alignment horizontal="center" vertical="top"/>
    </xf>
    <xf numFmtId="2" fontId="13" fillId="0" borderId="10" xfId="0" applyNumberFormat="1" applyFont="1" applyFill="1" applyBorder="1" applyAlignment="1">
      <alignment horizontal="center" vertical="top"/>
    </xf>
    <xf numFmtId="4" fontId="5" fillId="19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4" fontId="6" fillId="19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14" fillId="0" borderId="10" xfId="53" applyFont="1" applyFill="1" applyBorder="1" applyAlignment="1" quotePrefix="1">
      <alignment horizontal="left" vertical="center" wrapText="1"/>
      <protection/>
    </xf>
    <xf numFmtId="2" fontId="14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 vertical="top"/>
    </xf>
    <xf numFmtId="187" fontId="14" fillId="0" borderId="10" xfId="0" applyNumberFormat="1" applyFont="1" applyFill="1" applyBorder="1" applyAlignment="1">
      <alignment horizontal="center"/>
    </xf>
    <xf numFmtId="187" fontId="13" fillId="0" borderId="10" xfId="0" applyNumberFormat="1" applyFont="1" applyFill="1" applyBorder="1" applyAlignment="1">
      <alignment horizontal="center" vertical="top"/>
    </xf>
    <xf numFmtId="0" fontId="5" fillId="23" borderId="0" xfId="0" applyFont="1" applyFill="1" applyBorder="1" applyAlignment="1">
      <alignment horizontal="right" vertical="top"/>
    </xf>
    <xf numFmtId="2" fontId="9" fillId="23" borderId="10" xfId="0" applyNumberFormat="1" applyFont="1" applyFill="1" applyBorder="1" applyAlignment="1">
      <alignment horizontal="center" vertical="top"/>
    </xf>
    <xf numFmtId="0" fontId="1" fillId="23" borderId="10" xfId="0" applyFont="1" applyFill="1" applyBorder="1" applyAlignment="1">
      <alignment horizontal="left" vertical="top"/>
    </xf>
    <xf numFmtId="0" fontId="13" fillId="23" borderId="10" xfId="0" applyFont="1" applyFill="1" applyBorder="1" applyAlignment="1">
      <alignment horizontal="center" vertical="center" wrapText="1"/>
    </xf>
    <xf numFmtId="187" fontId="14" fillId="0" borderId="10" xfId="53" applyNumberFormat="1" applyFont="1" applyFill="1" applyBorder="1" applyAlignment="1">
      <alignment vertical="center" wrapText="1"/>
      <protection/>
    </xf>
    <xf numFmtId="187" fontId="13" fillId="0" borderId="10" xfId="53" applyNumberFormat="1" applyFont="1" applyFill="1" applyBorder="1" applyAlignment="1">
      <alignment vertical="center" wrapText="1"/>
      <protection/>
    </xf>
    <xf numFmtId="2" fontId="9" fillId="0" borderId="10" xfId="0" applyNumberFormat="1" applyFont="1" applyFill="1" applyBorder="1" applyAlignment="1">
      <alignment horizontal="center" vertical="top"/>
    </xf>
    <xf numFmtId="187" fontId="25" fillId="24" borderId="10" xfId="0" applyNumberFormat="1" applyFont="1" applyFill="1" applyBorder="1" applyAlignment="1">
      <alignment vertical="center" wrapText="1"/>
    </xf>
    <xf numFmtId="0" fontId="26" fillId="19" borderId="0" xfId="0" applyFont="1" applyFill="1" applyAlignment="1">
      <alignment horizontal="center" vertical="top"/>
    </xf>
    <xf numFmtId="0" fontId="27" fillId="19" borderId="10" xfId="0" applyFont="1" applyFill="1" applyBorder="1" applyAlignment="1">
      <alignment horizontal="center" vertical="top" wrapText="1"/>
    </xf>
    <xf numFmtId="0" fontId="27" fillId="19" borderId="12" xfId="0" applyFont="1" applyFill="1" applyBorder="1" applyAlignment="1">
      <alignment horizontal="center" vertical="top" wrapText="1"/>
    </xf>
    <xf numFmtId="0" fontId="27" fillId="19" borderId="12" xfId="0" applyFont="1" applyFill="1" applyBorder="1" applyAlignment="1">
      <alignment horizontal="center" vertical="top"/>
    </xf>
    <xf numFmtId="4" fontId="28" fillId="19" borderId="10" xfId="0" applyNumberFormat="1" applyFont="1" applyFill="1" applyBorder="1" applyAlignment="1">
      <alignment horizontal="right" vertical="top"/>
    </xf>
    <xf numFmtId="4" fontId="27" fillId="21" borderId="10" xfId="0" applyNumberFormat="1" applyFont="1" applyFill="1" applyBorder="1" applyAlignment="1" applyProtection="1">
      <alignment horizontal="right" vertical="top"/>
      <protection/>
    </xf>
    <xf numFmtId="0" fontId="4" fillId="19" borderId="10" xfId="0" applyFont="1" applyFill="1" applyBorder="1" applyAlignment="1">
      <alignment horizontal="left" vertical="top" wrapText="1"/>
    </xf>
    <xf numFmtId="187" fontId="8" fillId="0" borderId="10" xfId="0" applyNumberFormat="1" applyFont="1" applyFill="1" applyBorder="1" applyAlignment="1">
      <alignment horizontal="center" vertical="top"/>
    </xf>
    <xf numFmtId="191" fontId="8" fillId="0" borderId="10" xfId="0" applyNumberFormat="1" applyFont="1" applyFill="1" applyBorder="1" applyAlignment="1">
      <alignment horizontal="center" vertical="top"/>
    </xf>
    <xf numFmtId="180" fontId="8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19" borderId="17" xfId="0" applyFont="1" applyFill="1" applyBorder="1" applyAlignment="1">
      <alignment horizontal="center" vertical="top" wrapText="1"/>
    </xf>
    <xf numFmtId="0" fontId="11" fillId="19" borderId="16" xfId="0" applyFont="1" applyFill="1" applyBorder="1" applyAlignment="1">
      <alignment horizontal="center" vertical="top" wrapText="1"/>
    </xf>
    <xf numFmtId="0" fontId="11" fillId="19" borderId="11" xfId="0" applyFont="1" applyFill="1" applyBorder="1" applyAlignment="1">
      <alignment horizontal="center" vertical="top" wrapText="1"/>
    </xf>
    <xf numFmtId="0" fontId="9" fillId="19" borderId="0" xfId="0" applyFont="1" applyFill="1" applyAlignment="1">
      <alignment horizontal="center" vertical="top" wrapText="1"/>
    </xf>
    <xf numFmtId="0" fontId="13" fillId="19" borderId="17" xfId="0" applyFont="1" applyFill="1" applyBorder="1" applyAlignment="1">
      <alignment horizontal="center" vertical="top" wrapText="1"/>
    </xf>
    <xf numFmtId="0" fontId="13" fillId="19" borderId="16" xfId="0" applyFont="1" applyFill="1" applyBorder="1" applyAlignment="1">
      <alignment horizontal="center" vertical="top" wrapText="1"/>
    </xf>
    <xf numFmtId="0" fontId="13" fillId="19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80" fontId="4" fillId="0" borderId="10" xfId="0" applyNumberFormat="1" applyFont="1" applyFill="1" applyBorder="1" applyAlignment="1">
      <alignment horizontal="center" vertical="top"/>
    </xf>
    <xf numFmtId="180" fontId="14" fillId="0" borderId="10" xfId="0" applyNumberFormat="1" applyFont="1" applyFill="1" applyBorder="1" applyAlignment="1">
      <alignment horizontal="center" vertical="top"/>
    </xf>
    <xf numFmtId="180" fontId="1" fillId="0" borderId="10" xfId="0" applyNumberFormat="1" applyFont="1" applyFill="1" applyBorder="1" applyAlignment="1">
      <alignment horizontal="center" vertical="top"/>
    </xf>
    <xf numFmtId="180" fontId="9" fillId="23" borderId="10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7\&#1057;&#1045;&#1057;&#1030;&#1031;\&#1079;&#1074;&#1110;&#1090;%20&#1079;&#1072;%202016\&#1044;&#1054;&#1044;&#1040;&#1058;&#1054;&#1050;%202016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и"/>
      <sheetName val="2 Видат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72"/>
  <sheetViews>
    <sheetView tabSelected="1" view="pageBreakPreview" zoomScale="60" zoomScalePageLayoutView="0" workbookViewId="0" topLeftCell="A85">
      <selection activeCell="D110" sqref="D110"/>
    </sheetView>
  </sheetViews>
  <sheetFormatPr defaultColWidth="9.00390625" defaultRowHeight="12.75"/>
  <cols>
    <col min="1" max="1" width="12.375" style="62" customWidth="1"/>
    <col min="2" max="2" width="172.25390625" style="66" customWidth="1"/>
    <col min="3" max="3" width="21.125" style="49" customWidth="1"/>
    <col min="4" max="4" width="25.875" style="49" customWidth="1"/>
    <col min="5" max="5" width="24.75390625" style="49" customWidth="1"/>
    <col min="6" max="6" width="5.25390625" style="35" customWidth="1"/>
    <col min="7" max="7" width="24.25390625" style="48" customWidth="1"/>
    <col min="8" max="8" width="15.375" style="48" customWidth="1"/>
    <col min="9" max="247" width="9.125" style="48" customWidth="1"/>
    <col min="248" max="16384" width="9.125" style="49" customWidth="1"/>
  </cols>
  <sheetData>
    <row r="1" spans="1:247" s="37" customFormat="1" ht="18.75">
      <c r="A1" s="33">
        <v>1</v>
      </c>
      <c r="B1" s="34">
        <v>2</v>
      </c>
      <c r="C1" s="33">
        <v>3</v>
      </c>
      <c r="D1" s="33">
        <v>4</v>
      </c>
      <c r="E1" s="33">
        <v>5</v>
      </c>
      <c r="F1" s="3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</row>
    <row r="2" spans="1:247" s="40" customFormat="1" ht="30.75" customHeight="1">
      <c r="A2" s="122" t="s">
        <v>43</v>
      </c>
      <c r="B2" s="123"/>
      <c r="C2" s="123"/>
      <c r="D2" s="123"/>
      <c r="E2" s="123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</row>
    <row r="3" spans="1:247" s="42" customFormat="1" ht="28.5" customHeight="1">
      <c r="A3" s="124" t="s">
        <v>0</v>
      </c>
      <c r="B3" s="125"/>
      <c r="C3" s="125"/>
      <c r="D3" s="125"/>
      <c r="E3" s="125"/>
      <c r="F3" s="38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</row>
    <row r="4" spans="1:247" s="45" customFormat="1" ht="22.5">
      <c r="A4" s="83" t="s">
        <v>60</v>
      </c>
      <c r="B4" s="84" t="s">
        <v>44</v>
      </c>
      <c r="C4" s="87">
        <f>C5+C6+C7</f>
        <v>3740905.5</v>
      </c>
      <c r="D4" s="87">
        <f>D5+D6+D7</f>
        <v>3537255.23</v>
      </c>
      <c r="E4" s="43">
        <f aca="true" t="shared" si="0" ref="E4:E35">SUM(D4/C4*100)</f>
        <v>94.55612364439571</v>
      </c>
      <c r="F4" s="35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</row>
    <row r="5" spans="1:247" s="45" customFormat="1" ht="40.5">
      <c r="A5" s="85" t="s">
        <v>119</v>
      </c>
      <c r="B5" s="86" t="s">
        <v>61</v>
      </c>
      <c r="C5" s="88">
        <v>3410608</v>
      </c>
      <c r="D5" s="88">
        <v>3223154.21</v>
      </c>
      <c r="E5" s="120">
        <f t="shared" si="0"/>
        <v>94.5038013750041</v>
      </c>
      <c r="F5" s="35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</row>
    <row r="6" spans="1:247" s="45" customFormat="1" ht="23.25">
      <c r="A6" s="85" t="s">
        <v>120</v>
      </c>
      <c r="B6" s="86" t="s">
        <v>121</v>
      </c>
      <c r="C6" s="88">
        <v>322597.5</v>
      </c>
      <c r="D6" s="88">
        <v>311501.02</v>
      </c>
      <c r="E6" s="120">
        <f t="shared" si="0"/>
        <v>96.56027092584412</v>
      </c>
      <c r="F6" s="35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</row>
    <row r="7" spans="1:247" s="45" customFormat="1" ht="23.25">
      <c r="A7" s="85" t="s">
        <v>232</v>
      </c>
      <c r="B7" s="86" t="s">
        <v>231</v>
      </c>
      <c r="C7" s="88">
        <v>7700</v>
      </c>
      <c r="D7" s="88">
        <v>2600</v>
      </c>
      <c r="E7" s="120">
        <f t="shared" si="0"/>
        <v>33.76623376623377</v>
      </c>
      <c r="F7" s="3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</row>
    <row r="8" spans="1:247" s="45" customFormat="1" ht="22.5">
      <c r="A8" s="83" t="s">
        <v>62</v>
      </c>
      <c r="B8" s="84" t="s">
        <v>45</v>
      </c>
      <c r="C8" s="87">
        <f>SUM(C9:C13)</f>
        <v>98453804.75</v>
      </c>
      <c r="D8" s="87">
        <f>SUM(D9:D13)</f>
        <v>94851778.72999999</v>
      </c>
      <c r="E8" s="100">
        <f t="shared" si="0"/>
        <v>96.34140495723199</v>
      </c>
      <c r="F8" s="3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</row>
    <row r="9" spans="1:247" s="45" customFormat="1" ht="40.5">
      <c r="A9" s="85" t="s">
        <v>63</v>
      </c>
      <c r="B9" s="86" t="s">
        <v>122</v>
      </c>
      <c r="C9" s="101">
        <v>93713352.75</v>
      </c>
      <c r="D9" s="99">
        <v>90180582.77</v>
      </c>
      <c r="E9" s="120">
        <f t="shared" si="0"/>
        <v>96.23023840644737</v>
      </c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</row>
    <row r="10" spans="1:247" s="45" customFormat="1" ht="23.25">
      <c r="A10" s="85" t="s">
        <v>64</v>
      </c>
      <c r="B10" s="86" t="s">
        <v>65</v>
      </c>
      <c r="C10" s="101">
        <v>1391274</v>
      </c>
      <c r="D10" s="99">
        <v>1379872.58</v>
      </c>
      <c r="E10" s="120">
        <f t="shared" si="0"/>
        <v>99.18050506226668</v>
      </c>
      <c r="F10" s="35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</row>
    <row r="11" spans="1:247" s="45" customFormat="1" ht="23.25">
      <c r="A11" s="85" t="s">
        <v>123</v>
      </c>
      <c r="B11" s="86" t="s">
        <v>124</v>
      </c>
      <c r="C11" s="101">
        <v>1387758</v>
      </c>
      <c r="D11" s="99">
        <v>1379763.08</v>
      </c>
      <c r="E11" s="120">
        <f t="shared" si="0"/>
        <v>99.42389667362754</v>
      </c>
      <c r="F11" s="35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</row>
    <row r="12" spans="1:247" s="45" customFormat="1" ht="23.25">
      <c r="A12" s="85" t="s">
        <v>125</v>
      </c>
      <c r="B12" s="86" t="s">
        <v>126</v>
      </c>
      <c r="C12" s="101">
        <v>1937890</v>
      </c>
      <c r="D12" s="99">
        <v>1893460.3</v>
      </c>
      <c r="E12" s="120">
        <f t="shared" si="0"/>
        <v>97.70731568871298</v>
      </c>
      <c r="F12" s="35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</row>
    <row r="13" spans="1:247" s="45" customFormat="1" ht="23.25">
      <c r="A13" s="85" t="s">
        <v>127</v>
      </c>
      <c r="B13" s="86" t="s">
        <v>128</v>
      </c>
      <c r="C13" s="101">
        <v>23530</v>
      </c>
      <c r="D13" s="99">
        <v>18100</v>
      </c>
      <c r="E13" s="120">
        <f t="shared" si="0"/>
        <v>76.92307692307693</v>
      </c>
      <c r="F13" s="35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</row>
    <row r="14" spans="1:247" s="45" customFormat="1" ht="22.5">
      <c r="A14" s="83" t="s">
        <v>66</v>
      </c>
      <c r="B14" s="84" t="s">
        <v>67</v>
      </c>
      <c r="C14" s="87">
        <f>SUM(C15:C19)</f>
        <v>76561713.53999999</v>
      </c>
      <c r="D14" s="87">
        <f>SUM(D15:D19)</f>
        <v>74689569.34</v>
      </c>
      <c r="E14" s="100">
        <f t="shared" si="0"/>
        <v>97.55472531447212</v>
      </c>
      <c r="F14" s="3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</row>
    <row r="15" spans="1:247" s="45" customFormat="1" ht="23.25">
      <c r="A15" s="85" t="s">
        <v>68</v>
      </c>
      <c r="B15" s="86" t="s">
        <v>69</v>
      </c>
      <c r="C15" s="101">
        <v>56159352.48</v>
      </c>
      <c r="D15" s="99">
        <v>54989039.37</v>
      </c>
      <c r="E15" s="120">
        <f t="shared" si="0"/>
        <v>97.91608510725479</v>
      </c>
      <c r="F15" s="3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</row>
    <row r="16" spans="1:247" s="45" customFormat="1" ht="23.25">
      <c r="A16" s="85" t="s">
        <v>130</v>
      </c>
      <c r="B16" s="86" t="s">
        <v>129</v>
      </c>
      <c r="C16" s="101">
        <v>17380553.28</v>
      </c>
      <c r="D16" s="99">
        <v>16870653.1</v>
      </c>
      <c r="E16" s="120">
        <f t="shared" si="0"/>
        <v>97.06626036705778</v>
      </c>
      <c r="F16" s="3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</row>
    <row r="17" spans="1:247" s="45" customFormat="1" ht="23.25">
      <c r="A17" s="85" t="s">
        <v>132</v>
      </c>
      <c r="B17" s="86" t="s">
        <v>131</v>
      </c>
      <c r="C17" s="101">
        <v>2120152.78</v>
      </c>
      <c r="D17" s="99">
        <v>1928221.87</v>
      </c>
      <c r="E17" s="120">
        <f t="shared" si="0"/>
        <v>90.94730758035278</v>
      </c>
      <c r="F17" s="35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</row>
    <row r="18" spans="1:247" s="45" customFormat="1" ht="23.25">
      <c r="A18" s="85" t="s">
        <v>134</v>
      </c>
      <c r="B18" s="86" t="s">
        <v>133</v>
      </c>
      <c r="C18" s="101">
        <v>836655</v>
      </c>
      <c r="D18" s="99">
        <f>C18</f>
        <v>836655</v>
      </c>
      <c r="E18" s="120">
        <f t="shared" si="0"/>
        <v>100</v>
      </c>
      <c r="F18" s="35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</row>
    <row r="19" spans="1:247" s="45" customFormat="1" ht="23.25">
      <c r="A19" s="85" t="s">
        <v>136</v>
      </c>
      <c r="B19" s="86" t="s">
        <v>135</v>
      </c>
      <c r="C19" s="101">
        <v>65000</v>
      </c>
      <c r="D19" s="99">
        <v>65000</v>
      </c>
      <c r="E19" s="120">
        <f t="shared" si="0"/>
        <v>100</v>
      </c>
      <c r="F19" s="35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</row>
    <row r="20" spans="1:247" s="45" customFormat="1" ht="22.5">
      <c r="A20" s="83" t="s">
        <v>70</v>
      </c>
      <c r="B20" s="84" t="s">
        <v>71</v>
      </c>
      <c r="C20" s="87">
        <f>SUM(C21:C47)</f>
        <v>227264457.71</v>
      </c>
      <c r="D20" s="87">
        <f>SUM(D21:D47)</f>
        <v>226325807.24000013</v>
      </c>
      <c r="E20" s="100">
        <f t="shared" si="0"/>
        <v>99.58697876497801</v>
      </c>
      <c r="F20" s="35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</row>
    <row r="21" spans="1:247" s="45" customFormat="1" ht="51.75" customHeight="1">
      <c r="A21" s="85" t="s">
        <v>72</v>
      </c>
      <c r="B21" s="86" t="s">
        <v>137</v>
      </c>
      <c r="C21" s="101">
        <v>17903351.27</v>
      </c>
      <c r="D21" s="99">
        <f>C21</f>
        <v>17903351.27</v>
      </c>
      <c r="E21" s="120">
        <f t="shared" si="0"/>
        <v>100</v>
      </c>
      <c r="F21" s="3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</row>
    <row r="22" spans="1:247" s="47" customFormat="1" ht="23.25">
      <c r="A22" s="85" t="s">
        <v>73</v>
      </c>
      <c r="B22" s="86" t="s">
        <v>74</v>
      </c>
      <c r="C22" s="101">
        <v>133260528.73</v>
      </c>
      <c r="D22" s="99">
        <f>C22</f>
        <v>133260528.73</v>
      </c>
      <c r="E22" s="120">
        <f t="shared" si="0"/>
        <v>100</v>
      </c>
      <c r="F22" s="3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</row>
    <row r="23" spans="1:247" s="47" customFormat="1" ht="40.5">
      <c r="A23" s="85" t="s">
        <v>75</v>
      </c>
      <c r="B23" s="86" t="s">
        <v>138</v>
      </c>
      <c r="C23" s="101">
        <v>674582.73</v>
      </c>
      <c r="D23" s="99">
        <f>C23</f>
        <v>674582.73</v>
      </c>
      <c r="E23" s="120">
        <f t="shared" si="0"/>
        <v>100</v>
      </c>
      <c r="F23" s="3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</row>
    <row r="24" spans="1:247" s="45" customFormat="1" ht="40.5">
      <c r="A24" s="85" t="s">
        <v>76</v>
      </c>
      <c r="B24" s="86" t="s">
        <v>77</v>
      </c>
      <c r="C24" s="101">
        <v>5558907.27</v>
      </c>
      <c r="D24" s="99">
        <v>5556721.33</v>
      </c>
      <c r="E24" s="120">
        <f t="shared" si="0"/>
        <v>99.96067680402231</v>
      </c>
      <c r="F24" s="35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</row>
    <row r="25" spans="1:247" s="45" customFormat="1" ht="23.25">
      <c r="A25" s="85" t="s">
        <v>78</v>
      </c>
      <c r="B25" s="86" t="s">
        <v>79</v>
      </c>
      <c r="C25" s="101">
        <v>513400</v>
      </c>
      <c r="D25" s="99">
        <v>326260.99</v>
      </c>
      <c r="E25" s="120">
        <f t="shared" si="0"/>
        <v>63.54908258667705</v>
      </c>
      <c r="F25" s="35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</row>
    <row r="26" spans="1:247" s="45" customFormat="1" ht="23.25">
      <c r="A26" s="85" t="s">
        <v>80</v>
      </c>
      <c r="B26" s="86" t="s">
        <v>90</v>
      </c>
      <c r="C26" s="101">
        <v>66500</v>
      </c>
      <c r="D26" s="99">
        <v>53735.93</v>
      </c>
      <c r="E26" s="120">
        <f t="shared" si="0"/>
        <v>80.80590977443609</v>
      </c>
      <c r="F26" s="35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</row>
    <row r="27" spans="1:247" s="45" customFormat="1" ht="23.25">
      <c r="A27" s="85" t="s">
        <v>81</v>
      </c>
      <c r="B27" s="86" t="s">
        <v>82</v>
      </c>
      <c r="C27" s="101">
        <v>19878449.34</v>
      </c>
      <c r="D27" s="99">
        <v>19758510.37</v>
      </c>
      <c r="E27" s="120">
        <f t="shared" si="0"/>
        <v>99.39663819874191</v>
      </c>
      <c r="F27" s="35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</row>
    <row r="28" spans="1:247" s="45" customFormat="1" ht="23.25">
      <c r="A28" s="85" t="s">
        <v>83</v>
      </c>
      <c r="B28" s="86" t="s">
        <v>84</v>
      </c>
      <c r="C28" s="101">
        <v>3520577.66</v>
      </c>
      <c r="D28" s="99">
        <v>3512940.16</v>
      </c>
      <c r="E28" s="120">
        <f t="shared" si="0"/>
        <v>99.78306116956955</v>
      </c>
      <c r="F28" s="35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</row>
    <row r="29" spans="1:247" s="45" customFormat="1" ht="23.25">
      <c r="A29" s="85" t="s">
        <v>85</v>
      </c>
      <c r="B29" s="86" t="s">
        <v>86</v>
      </c>
      <c r="C29" s="101">
        <v>9540688.55</v>
      </c>
      <c r="D29" s="99">
        <v>9535665.96</v>
      </c>
      <c r="E29" s="120">
        <f t="shared" si="0"/>
        <v>99.9473561056555</v>
      </c>
      <c r="F29" s="35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</row>
    <row r="30" spans="1:247" s="45" customFormat="1" ht="23.25">
      <c r="A30" s="85" t="s">
        <v>87</v>
      </c>
      <c r="B30" s="86" t="s">
        <v>88</v>
      </c>
      <c r="C30" s="101">
        <v>279000</v>
      </c>
      <c r="D30" s="99">
        <v>130114.33</v>
      </c>
      <c r="E30" s="120">
        <f t="shared" si="0"/>
        <v>46.6359605734767</v>
      </c>
      <c r="F30" s="3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</row>
    <row r="31" spans="1:247" s="45" customFormat="1" ht="23.25">
      <c r="A31" s="85" t="s">
        <v>89</v>
      </c>
      <c r="B31" s="86" t="s">
        <v>91</v>
      </c>
      <c r="C31" s="101">
        <v>9712306.55</v>
      </c>
      <c r="D31" s="99">
        <v>9467048.39</v>
      </c>
      <c r="E31" s="120">
        <f t="shared" si="0"/>
        <v>97.47476916284114</v>
      </c>
      <c r="F31" s="35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</row>
    <row r="32" spans="1:247" s="45" customFormat="1" ht="23.25">
      <c r="A32" s="85" t="s">
        <v>92</v>
      </c>
      <c r="B32" s="86" t="s">
        <v>93</v>
      </c>
      <c r="C32" s="101">
        <v>428800</v>
      </c>
      <c r="D32" s="99">
        <v>428754.38</v>
      </c>
      <c r="E32" s="120">
        <f t="shared" si="0"/>
        <v>99.98936100746269</v>
      </c>
      <c r="F32" s="35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</row>
    <row r="33" spans="1:247" s="45" customFormat="1" ht="23.25">
      <c r="A33" s="85" t="s">
        <v>139</v>
      </c>
      <c r="B33" s="86" t="s">
        <v>140</v>
      </c>
      <c r="C33" s="101">
        <v>12926205.91</v>
      </c>
      <c r="D33" s="99">
        <v>12921691.78</v>
      </c>
      <c r="E33" s="120">
        <f t="shared" si="0"/>
        <v>99.96507768767239</v>
      </c>
      <c r="F33" s="3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</row>
    <row r="34" spans="1:247" s="45" customFormat="1" ht="40.5">
      <c r="A34" s="85" t="s">
        <v>141</v>
      </c>
      <c r="B34" s="86" t="s">
        <v>142</v>
      </c>
      <c r="C34" s="101">
        <v>3169004.45</v>
      </c>
      <c r="D34" s="99">
        <v>3165686.58</v>
      </c>
      <c r="E34" s="120">
        <f t="shared" si="0"/>
        <v>99.89530245058506</v>
      </c>
      <c r="F34" s="35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</row>
    <row r="35" spans="1:247" s="45" customFormat="1" ht="23.25">
      <c r="A35" s="85" t="s">
        <v>143</v>
      </c>
      <c r="B35" s="86" t="s">
        <v>144</v>
      </c>
      <c r="C35" s="101">
        <v>2770147.54</v>
      </c>
      <c r="D35" s="99">
        <v>2765184.68</v>
      </c>
      <c r="E35" s="120">
        <f t="shared" si="0"/>
        <v>99.82084492149468</v>
      </c>
      <c r="F35" s="35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</row>
    <row r="36" spans="1:247" s="45" customFormat="1" ht="40.5">
      <c r="A36" s="98">
        <v>3084</v>
      </c>
      <c r="B36" s="86" t="s">
        <v>207</v>
      </c>
      <c r="C36" s="101">
        <v>73600</v>
      </c>
      <c r="D36" s="99">
        <v>58493.4</v>
      </c>
      <c r="E36" s="120">
        <f aca="true" t="shared" si="1" ref="E36:E67">SUM(D36/C36*100)</f>
        <v>79.47472826086957</v>
      </c>
      <c r="F36" s="35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</row>
    <row r="37" spans="1:247" s="45" customFormat="1" ht="40.5">
      <c r="A37" s="85" t="s">
        <v>145</v>
      </c>
      <c r="B37" s="86" t="s">
        <v>146</v>
      </c>
      <c r="C37" s="101">
        <v>7820</v>
      </c>
      <c r="D37" s="99">
        <v>6878.06</v>
      </c>
      <c r="E37" s="120">
        <f t="shared" si="1"/>
        <v>87.95473145780052</v>
      </c>
      <c r="F37" s="35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</row>
    <row r="38" spans="1:247" s="45" customFormat="1" ht="40.5">
      <c r="A38" s="85" t="s">
        <v>94</v>
      </c>
      <c r="B38" s="86" t="s">
        <v>95</v>
      </c>
      <c r="C38" s="101">
        <v>4122817.71</v>
      </c>
      <c r="D38" s="99">
        <v>4081898.33</v>
      </c>
      <c r="E38" s="120">
        <f t="shared" si="1"/>
        <v>99.00748995278765</v>
      </c>
      <c r="F38" s="35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</row>
    <row r="39" spans="1:247" s="45" customFormat="1" ht="23.25">
      <c r="A39" s="85" t="s">
        <v>96</v>
      </c>
      <c r="B39" s="86" t="s">
        <v>97</v>
      </c>
      <c r="C39" s="101">
        <v>51000</v>
      </c>
      <c r="D39" s="99">
        <v>49782.8</v>
      </c>
      <c r="E39" s="120">
        <f t="shared" si="1"/>
        <v>97.61333333333334</v>
      </c>
      <c r="F39" s="35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</row>
    <row r="40" spans="1:247" s="45" customFormat="1" ht="23.25">
      <c r="A40" s="85" t="s">
        <v>147</v>
      </c>
      <c r="B40" s="86" t="s">
        <v>148</v>
      </c>
      <c r="C40" s="101">
        <v>630140</v>
      </c>
      <c r="D40" s="99">
        <v>627104.27</v>
      </c>
      <c r="E40" s="120">
        <f t="shared" si="1"/>
        <v>99.51824515187101</v>
      </c>
      <c r="F40" s="35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</row>
    <row r="41" spans="1:247" s="45" customFormat="1" ht="23.25">
      <c r="A41" s="85" t="s">
        <v>149</v>
      </c>
      <c r="B41" s="86" t="s">
        <v>99</v>
      </c>
      <c r="C41" s="101">
        <v>1900</v>
      </c>
      <c r="D41" s="99">
        <v>0</v>
      </c>
      <c r="E41" s="120">
        <f t="shared" si="1"/>
        <v>0</v>
      </c>
      <c r="F41" s="35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</row>
    <row r="42" spans="1:247" s="45" customFormat="1" ht="23.25">
      <c r="A42" s="85" t="s">
        <v>150</v>
      </c>
      <c r="B42" s="86" t="s">
        <v>100</v>
      </c>
      <c r="C42" s="101">
        <v>5500</v>
      </c>
      <c r="D42" s="99">
        <v>3596.94</v>
      </c>
      <c r="E42" s="120">
        <f t="shared" si="1"/>
        <v>65.3989090909091</v>
      </c>
      <c r="F42" s="35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</row>
    <row r="43" spans="1:247" s="45" customFormat="1" ht="23.25">
      <c r="A43" s="85" t="s">
        <v>98</v>
      </c>
      <c r="B43" s="86" t="s">
        <v>101</v>
      </c>
      <c r="C43" s="101">
        <v>10930</v>
      </c>
      <c r="D43" s="99">
        <v>2951.44</v>
      </c>
      <c r="E43" s="120">
        <f t="shared" si="1"/>
        <v>27.003110704483074</v>
      </c>
      <c r="F43" s="35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</row>
    <row r="44" spans="1:247" s="45" customFormat="1" ht="40.5">
      <c r="A44" s="85" t="s">
        <v>151</v>
      </c>
      <c r="B44" s="86" t="s">
        <v>152</v>
      </c>
      <c r="C44" s="101">
        <v>449400</v>
      </c>
      <c r="D44" s="99">
        <v>444961.94</v>
      </c>
      <c r="E44" s="120">
        <f t="shared" si="1"/>
        <v>99.01244770805519</v>
      </c>
      <c r="F44" s="35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</row>
    <row r="45" spans="1:247" s="45" customFormat="1" ht="40.5">
      <c r="A45" s="85" t="s">
        <v>153</v>
      </c>
      <c r="B45" s="86" t="s">
        <v>183</v>
      </c>
      <c r="C45" s="101">
        <v>240000</v>
      </c>
      <c r="D45" s="99">
        <v>239979.83</v>
      </c>
      <c r="E45" s="120">
        <f t="shared" si="1"/>
        <v>99.99159583333332</v>
      </c>
      <c r="F45" s="35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</row>
    <row r="46" spans="1:247" s="45" customFormat="1" ht="81" customHeight="1">
      <c r="A46" s="85" t="s">
        <v>154</v>
      </c>
      <c r="B46" s="86" t="s">
        <v>155</v>
      </c>
      <c r="C46" s="101">
        <v>1206200</v>
      </c>
      <c r="D46" s="99">
        <v>1156785.77</v>
      </c>
      <c r="E46" s="120">
        <f t="shared" si="1"/>
        <v>95.9033137124855</v>
      </c>
      <c r="F46" s="35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</row>
    <row r="47" spans="1:247" s="45" customFormat="1" ht="23.25">
      <c r="A47" s="85" t="s">
        <v>156</v>
      </c>
      <c r="B47" s="86" t="s">
        <v>157</v>
      </c>
      <c r="C47" s="101">
        <v>262700</v>
      </c>
      <c r="D47" s="99">
        <v>192596.85</v>
      </c>
      <c r="E47" s="120">
        <f t="shared" si="1"/>
        <v>73.31437000380663</v>
      </c>
      <c r="F47" s="35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</row>
    <row r="48" spans="1:5" ht="22.5">
      <c r="A48" s="83" t="s">
        <v>102</v>
      </c>
      <c r="B48" s="84" t="s">
        <v>46</v>
      </c>
      <c r="C48" s="87">
        <f>SUM(C49:C52)</f>
        <v>5579966.11</v>
      </c>
      <c r="D48" s="87">
        <f>SUM(D49:D52)</f>
        <v>5189145.61</v>
      </c>
      <c r="E48" s="100">
        <f t="shared" si="1"/>
        <v>92.99600584850147</v>
      </c>
    </row>
    <row r="49" spans="1:247" s="45" customFormat="1" ht="23.25">
      <c r="A49" s="85" t="s">
        <v>103</v>
      </c>
      <c r="B49" s="86" t="s">
        <v>158</v>
      </c>
      <c r="C49" s="101">
        <v>3903186</v>
      </c>
      <c r="D49" s="99">
        <v>3597623.56</v>
      </c>
      <c r="E49" s="120">
        <f t="shared" si="1"/>
        <v>92.17146095522992</v>
      </c>
      <c r="F49" s="35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</row>
    <row r="50" spans="1:247" s="45" customFormat="1" ht="23.25">
      <c r="A50" s="85" t="s">
        <v>104</v>
      </c>
      <c r="B50" s="86" t="s">
        <v>159</v>
      </c>
      <c r="C50" s="101">
        <v>1000000.11</v>
      </c>
      <c r="D50" s="99">
        <v>924495.26</v>
      </c>
      <c r="E50" s="120">
        <f t="shared" si="1"/>
        <v>92.44951583055327</v>
      </c>
      <c r="F50" s="35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</row>
    <row r="51" spans="1:247" s="45" customFormat="1" ht="23.25">
      <c r="A51" s="85" t="s">
        <v>160</v>
      </c>
      <c r="B51" s="86" t="s">
        <v>161</v>
      </c>
      <c r="C51" s="101">
        <v>594080</v>
      </c>
      <c r="D51" s="99">
        <v>591732.55</v>
      </c>
      <c r="E51" s="120">
        <f t="shared" si="1"/>
        <v>99.6048596148667</v>
      </c>
      <c r="F51" s="35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</row>
    <row r="52" spans="1:247" s="45" customFormat="1" ht="23.25">
      <c r="A52" s="85" t="s">
        <v>162</v>
      </c>
      <c r="B52" s="86" t="s">
        <v>184</v>
      </c>
      <c r="C52" s="101">
        <v>82700</v>
      </c>
      <c r="D52" s="99">
        <v>75294.24</v>
      </c>
      <c r="E52" s="120">
        <f t="shared" si="1"/>
        <v>91.04503022974608</v>
      </c>
      <c r="F52" s="35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</row>
    <row r="53" spans="1:247" s="45" customFormat="1" ht="22.5">
      <c r="A53" s="83" t="s">
        <v>105</v>
      </c>
      <c r="B53" s="84" t="s">
        <v>47</v>
      </c>
      <c r="C53" s="87">
        <f>SUM(C54:C56)</f>
        <v>1536385.44</v>
      </c>
      <c r="D53" s="87">
        <f>SUM(D54:D56)</f>
        <v>1535470.44</v>
      </c>
      <c r="E53" s="100">
        <f t="shared" si="1"/>
        <v>99.94044463217512</v>
      </c>
      <c r="F53" s="35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</row>
    <row r="54" spans="1:247" s="45" customFormat="1" ht="23.25">
      <c r="A54" s="85" t="s">
        <v>106</v>
      </c>
      <c r="B54" s="86" t="s">
        <v>107</v>
      </c>
      <c r="C54" s="101">
        <v>28000</v>
      </c>
      <c r="D54" s="99">
        <v>27095</v>
      </c>
      <c r="E54" s="120">
        <f t="shared" si="1"/>
        <v>96.76785714285714</v>
      </c>
      <c r="F54" s="35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</row>
    <row r="55" spans="1:247" s="45" customFormat="1" ht="23.25">
      <c r="A55" s="85" t="s">
        <v>108</v>
      </c>
      <c r="B55" s="86" t="s">
        <v>109</v>
      </c>
      <c r="C55" s="101">
        <v>1334394.44</v>
      </c>
      <c r="D55" s="99">
        <v>1334384.44</v>
      </c>
      <c r="E55" s="120">
        <f t="shared" si="1"/>
        <v>99.99925059639787</v>
      </c>
      <c r="F55" s="35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</row>
    <row r="56" spans="1:247" s="45" customFormat="1" ht="23.25" customHeight="1">
      <c r="A56" s="85" t="s">
        <v>110</v>
      </c>
      <c r="B56" s="86" t="s">
        <v>111</v>
      </c>
      <c r="C56" s="101">
        <v>173991</v>
      </c>
      <c r="D56" s="99">
        <v>173991</v>
      </c>
      <c r="E56" s="120">
        <f t="shared" si="1"/>
        <v>100</v>
      </c>
      <c r="F56" s="35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</row>
    <row r="57" spans="1:247" s="45" customFormat="1" ht="22.5">
      <c r="A57" s="83" t="s">
        <v>112</v>
      </c>
      <c r="B57" s="84" t="s">
        <v>113</v>
      </c>
      <c r="C57" s="87">
        <f>C58</f>
        <v>203900</v>
      </c>
      <c r="D57" s="87">
        <f>D58</f>
        <v>198775.26</v>
      </c>
      <c r="E57" s="100">
        <f t="shared" si="1"/>
        <v>97.48664051005396</v>
      </c>
      <c r="F57" s="35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</row>
    <row r="58" spans="1:247" s="45" customFormat="1" ht="23.25">
      <c r="A58" s="85" t="s">
        <v>163</v>
      </c>
      <c r="B58" s="86" t="s">
        <v>164</v>
      </c>
      <c r="C58" s="88">
        <v>203900</v>
      </c>
      <c r="D58" s="88">
        <v>198775.26</v>
      </c>
      <c r="E58" s="120">
        <f t="shared" si="1"/>
        <v>97.48664051005396</v>
      </c>
      <c r="F58" s="35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</row>
    <row r="59" spans="1:5" ht="22.5">
      <c r="A59" s="83" t="s">
        <v>115</v>
      </c>
      <c r="B59" s="84" t="s">
        <v>114</v>
      </c>
      <c r="C59" s="87">
        <f>SUM(C60:C63)</f>
        <v>203000</v>
      </c>
      <c r="D59" s="87">
        <f>SUM(D60:D63)</f>
        <v>174996.44</v>
      </c>
      <c r="E59" s="100">
        <f t="shared" si="1"/>
        <v>86.20514285714286</v>
      </c>
    </row>
    <row r="60" spans="1:247" s="45" customFormat="1" ht="23.25">
      <c r="A60" s="85" t="s">
        <v>167</v>
      </c>
      <c r="B60" s="86" t="s">
        <v>168</v>
      </c>
      <c r="C60" s="88">
        <v>100000</v>
      </c>
      <c r="D60" s="88">
        <v>99795.6</v>
      </c>
      <c r="E60" s="120">
        <f t="shared" si="1"/>
        <v>99.79560000000001</v>
      </c>
      <c r="F60" s="52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</row>
    <row r="61" spans="1:247" s="45" customFormat="1" ht="23.25">
      <c r="A61" s="85" t="s">
        <v>169</v>
      </c>
      <c r="B61" s="86" t="s">
        <v>170</v>
      </c>
      <c r="C61" s="88">
        <v>68000</v>
      </c>
      <c r="D61" s="88">
        <v>65000.84</v>
      </c>
      <c r="E61" s="120">
        <f t="shared" si="1"/>
        <v>95.58947058823529</v>
      </c>
      <c r="F61" s="52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</row>
    <row r="62" spans="1:247" s="45" customFormat="1" ht="23.25">
      <c r="A62" s="85" t="s">
        <v>171</v>
      </c>
      <c r="B62" s="86" t="s">
        <v>172</v>
      </c>
      <c r="C62" s="88">
        <v>15000</v>
      </c>
      <c r="D62" s="88">
        <v>10200</v>
      </c>
      <c r="E62" s="120">
        <f t="shared" si="1"/>
        <v>68</v>
      </c>
      <c r="F62" s="52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</row>
    <row r="63" spans="1:247" s="45" customFormat="1" ht="23.25">
      <c r="A63" s="85" t="s">
        <v>116</v>
      </c>
      <c r="B63" s="86" t="s">
        <v>48</v>
      </c>
      <c r="C63" s="88">
        <v>20000</v>
      </c>
      <c r="D63" s="88">
        <v>0</v>
      </c>
      <c r="E63" s="120">
        <f t="shared" si="1"/>
        <v>0</v>
      </c>
      <c r="F63" s="35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</row>
    <row r="64" spans="1:247" s="45" customFormat="1" ht="22.5">
      <c r="A64" s="83" t="s">
        <v>173</v>
      </c>
      <c r="B64" s="84" t="s">
        <v>174</v>
      </c>
      <c r="C64" s="87">
        <f>SUM(C65:C69)</f>
        <v>15717313</v>
      </c>
      <c r="D64" s="87">
        <f>SUM(D65:D69)</f>
        <v>15105719.110000001</v>
      </c>
      <c r="E64" s="100">
        <f t="shared" si="1"/>
        <v>96.10878850602518</v>
      </c>
      <c r="F64" s="52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</row>
    <row r="65" spans="1:7" ht="23.25">
      <c r="A65" s="85" t="s">
        <v>176</v>
      </c>
      <c r="B65" s="86" t="s">
        <v>175</v>
      </c>
      <c r="C65" s="88">
        <v>10727357</v>
      </c>
      <c r="D65" s="88">
        <v>10727352.81</v>
      </c>
      <c r="E65" s="120">
        <f t="shared" si="1"/>
        <v>99.9999609409848</v>
      </c>
      <c r="G65" s="53" t="e">
        <f>D64+#REF!</f>
        <v>#REF!</v>
      </c>
    </row>
    <row r="66" spans="1:7" ht="60.75">
      <c r="A66" s="98">
        <v>9270</v>
      </c>
      <c r="B66" s="86" t="s">
        <v>220</v>
      </c>
      <c r="C66" s="88">
        <v>2289556</v>
      </c>
      <c r="D66" s="88">
        <v>2286816</v>
      </c>
      <c r="E66" s="120">
        <f t="shared" si="1"/>
        <v>99.8803261418371</v>
      </c>
      <c r="G66" s="53"/>
    </row>
    <row r="67" spans="1:7" ht="40.5">
      <c r="A67" s="98">
        <v>9510</v>
      </c>
      <c r="B67" s="86" t="s">
        <v>221</v>
      </c>
      <c r="C67" s="88">
        <v>1904000</v>
      </c>
      <c r="D67" s="88">
        <v>1904000</v>
      </c>
      <c r="E67" s="120">
        <f t="shared" si="1"/>
        <v>100</v>
      </c>
      <c r="G67" s="53"/>
    </row>
    <row r="68" spans="1:7" ht="40.5">
      <c r="A68" s="98">
        <v>9620</v>
      </c>
      <c r="B68" s="86" t="s">
        <v>233</v>
      </c>
      <c r="C68" s="88">
        <v>632400</v>
      </c>
      <c r="D68" s="88">
        <v>49550.3</v>
      </c>
      <c r="E68" s="120">
        <f>SUM(D68/C68*100)</f>
        <v>7.835278304870336</v>
      </c>
      <c r="G68" s="53"/>
    </row>
    <row r="69" spans="1:7" ht="23.25">
      <c r="A69" s="98">
        <v>9770</v>
      </c>
      <c r="B69" s="86" t="s">
        <v>204</v>
      </c>
      <c r="C69" s="88">
        <v>164000</v>
      </c>
      <c r="D69" s="88">
        <v>138000</v>
      </c>
      <c r="E69" s="120">
        <f>SUM(D69/C69*100)</f>
        <v>84.14634146341463</v>
      </c>
      <c r="G69" s="53"/>
    </row>
    <row r="70" spans="1:247" s="45" customFormat="1" ht="48.75" customHeight="1">
      <c r="A70" s="83" t="s">
        <v>117</v>
      </c>
      <c r="B70" s="84" t="s">
        <v>118</v>
      </c>
      <c r="C70" s="87">
        <f>C4+C8+C14+C20+C48+C53+C57+C59+C64</f>
        <v>429261446.05</v>
      </c>
      <c r="D70" s="87">
        <f>D4+D8+D14+D20+D48+D53+D57+D59+D64</f>
        <v>421608517.40000015</v>
      </c>
      <c r="E70" s="100">
        <f>SUM(D70/C70*100)</f>
        <v>98.21718704989209</v>
      </c>
      <c r="F70" s="35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</row>
    <row r="71" spans="1:8" ht="24.75" customHeight="1">
      <c r="A71" s="50"/>
      <c r="B71" s="46" t="s">
        <v>49</v>
      </c>
      <c r="C71" s="90"/>
      <c r="D71" s="90"/>
      <c r="E71" s="100"/>
      <c r="G71" s="54" t="e">
        <f>112724026.12-#REF!</f>
        <v>#REF!</v>
      </c>
      <c r="H71" s="55" t="e">
        <f>#REF!+#REF!-'[1]1 Доходи'!#REF!</f>
        <v>#REF!</v>
      </c>
    </row>
    <row r="72" spans="1:247" s="45" customFormat="1" ht="27.75" customHeight="1">
      <c r="A72" s="85" t="s">
        <v>177</v>
      </c>
      <c r="B72" s="86" t="s">
        <v>208</v>
      </c>
      <c r="C72" s="118">
        <v>200000</v>
      </c>
      <c r="D72" s="118">
        <v>200000</v>
      </c>
      <c r="E72" s="120">
        <f>SUM(D72/C72*100)</f>
        <v>100</v>
      </c>
      <c r="F72" s="52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</row>
    <row r="73" spans="1:247" s="45" customFormat="1" ht="21.75" customHeight="1">
      <c r="A73" s="85"/>
      <c r="B73" s="46" t="s">
        <v>218</v>
      </c>
      <c r="C73" s="90">
        <f>C72</f>
        <v>200000</v>
      </c>
      <c r="D73" s="109">
        <f>D72</f>
        <v>200000</v>
      </c>
      <c r="E73" s="100">
        <f>SUM(D73/C73*100)</f>
        <v>100</v>
      </c>
      <c r="F73" s="52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</row>
    <row r="74" spans="1:247" s="45" customFormat="1" ht="27.75" customHeight="1">
      <c r="A74" s="85"/>
      <c r="B74" s="84" t="s">
        <v>210</v>
      </c>
      <c r="C74" s="118"/>
      <c r="D74" s="118"/>
      <c r="E74" s="100"/>
      <c r="F74" s="52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</row>
    <row r="75" spans="1:247" s="45" customFormat="1" ht="27.75" customHeight="1">
      <c r="A75" s="98">
        <v>602000</v>
      </c>
      <c r="B75" s="84" t="s">
        <v>217</v>
      </c>
      <c r="C75" s="90">
        <f>SUM(C76:C79)</f>
        <v>2659153.29</v>
      </c>
      <c r="D75" s="109">
        <v>-8411785.16</v>
      </c>
      <c r="E75" s="100"/>
      <c r="F75" s="52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</row>
    <row r="76" spans="1:247" s="45" customFormat="1" ht="27.75" customHeight="1">
      <c r="A76" s="98">
        <v>602100</v>
      </c>
      <c r="B76" s="86" t="s">
        <v>215</v>
      </c>
      <c r="C76" s="118">
        <v>10548767.82</v>
      </c>
      <c r="D76" s="119">
        <v>14181138</v>
      </c>
      <c r="E76" s="100"/>
      <c r="F76" s="52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</row>
    <row r="77" spans="1:247" s="45" customFormat="1" ht="27.75" customHeight="1">
      <c r="A77" s="98">
        <v>602200</v>
      </c>
      <c r="B77" s="86" t="s">
        <v>216</v>
      </c>
      <c r="C77" s="118"/>
      <c r="D77" s="119">
        <v>9916282.25</v>
      </c>
      <c r="E77" s="100"/>
      <c r="F77" s="52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</row>
    <row r="78" spans="1:247" s="45" customFormat="1" ht="27.75" customHeight="1">
      <c r="A78" s="98">
        <v>602300</v>
      </c>
      <c r="B78" s="86" t="s">
        <v>222</v>
      </c>
      <c r="C78" s="118"/>
      <c r="D78" s="119">
        <v>-17199.87</v>
      </c>
      <c r="E78" s="100"/>
      <c r="F78" s="52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</row>
    <row r="79" spans="1:247" s="45" customFormat="1" ht="27.75" customHeight="1">
      <c r="A79" s="98">
        <v>602400</v>
      </c>
      <c r="B79" s="86" t="s">
        <v>211</v>
      </c>
      <c r="C79" s="118">
        <v>-7889614.53</v>
      </c>
      <c r="D79" s="118">
        <v>-7057560.34</v>
      </c>
      <c r="E79" s="100"/>
      <c r="F79" s="52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</row>
    <row r="80" spans="1:247" s="45" customFormat="1" ht="20.25" customHeight="1">
      <c r="A80" s="85"/>
      <c r="B80" s="84" t="s">
        <v>212</v>
      </c>
      <c r="C80" s="90">
        <f>SUM(C76:C79)</f>
        <v>2659153.29</v>
      </c>
      <c r="D80" s="109">
        <f>D75</f>
        <v>-8411785.16</v>
      </c>
      <c r="E80" s="100"/>
      <c r="F80" s="52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</row>
    <row r="81" spans="1:7" ht="25.5" customHeight="1">
      <c r="A81" s="133" t="s">
        <v>1</v>
      </c>
      <c r="B81" s="133"/>
      <c r="C81" s="133"/>
      <c r="D81" s="133"/>
      <c r="E81" s="133"/>
      <c r="G81" s="53">
        <f>D77-D76-D79</f>
        <v>2792704.59</v>
      </c>
    </row>
    <row r="82" spans="1:5" ht="22.5">
      <c r="A82" s="83" t="s">
        <v>60</v>
      </c>
      <c r="B82" s="84" t="s">
        <v>44</v>
      </c>
      <c r="C82" s="87">
        <f>C83</f>
        <v>90000</v>
      </c>
      <c r="D82" s="87">
        <f>D83</f>
        <v>113098.44</v>
      </c>
      <c r="E82" s="100">
        <f aca="true" t="shared" si="2" ref="E82:E90">SUM(D82/C82*100)</f>
        <v>125.66493333333332</v>
      </c>
    </row>
    <row r="83" spans="1:5" ht="40.5">
      <c r="A83" s="85" t="s">
        <v>119</v>
      </c>
      <c r="B83" s="86" t="s">
        <v>61</v>
      </c>
      <c r="C83" s="88">
        <v>90000</v>
      </c>
      <c r="D83" s="88">
        <v>113098.44</v>
      </c>
      <c r="E83" s="120">
        <f t="shared" si="2"/>
        <v>125.66493333333332</v>
      </c>
    </row>
    <row r="84" spans="1:5" ht="22.5">
      <c r="A84" s="83" t="s">
        <v>62</v>
      </c>
      <c r="B84" s="84" t="s">
        <v>45</v>
      </c>
      <c r="C84" s="87">
        <f>C85</f>
        <v>6715596.71</v>
      </c>
      <c r="D84" s="87">
        <f>D85</f>
        <v>7169442.19</v>
      </c>
      <c r="E84" s="100">
        <f t="shared" si="2"/>
        <v>106.75808121896588</v>
      </c>
    </row>
    <row r="85" spans="1:5" ht="40.5">
      <c r="A85" s="85" t="s">
        <v>63</v>
      </c>
      <c r="B85" s="86" t="s">
        <v>122</v>
      </c>
      <c r="C85" s="88">
        <v>6715596.71</v>
      </c>
      <c r="D85" s="88">
        <v>7169442.19</v>
      </c>
      <c r="E85" s="120">
        <f t="shared" si="2"/>
        <v>106.75808121896588</v>
      </c>
    </row>
    <row r="86" spans="1:5" ht="22.5">
      <c r="A86" s="83" t="s">
        <v>66</v>
      </c>
      <c r="B86" s="84" t="s">
        <v>67</v>
      </c>
      <c r="C86" s="87">
        <f>C87+C88</f>
        <v>3110495.82</v>
      </c>
      <c r="D86" s="87">
        <f>D87+D88</f>
        <v>3879757.46</v>
      </c>
      <c r="E86" s="100">
        <f t="shared" si="2"/>
        <v>124.73115813413953</v>
      </c>
    </row>
    <row r="87" spans="1:5" ht="23.25">
      <c r="A87" s="85" t="s">
        <v>68</v>
      </c>
      <c r="B87" s="86" t="s">
        <v>69</v>
      </c>
      <c r="C87" s="88">
        <v>2831408.82</v>
      </c>
      <c r="D87" s="88">
        <v>3596249.57</v>
      </c>
      <c r="E87" s="120">
        <f t="shared" si="2"/>
        <v>127.01272753681681</v>
      </c>
    </row>
    <row r="88" spans="1:5" ht="23.25">
      <c r="A88" s="85" t="s">
        <v>130</v>
      </c>
      <c r="B88" s="86" t="s">
        <v>129</v>
      </c>
      <c r="C88" s="88">
        <v>279087</v>
      </c>
      <c r="D88" s="88">
        <v>283507.89</v>
      </c>
      <c r="E88" s="120">
        <f t="shared" si="2"/>
        <v>101.58405443463867</v>
      </c>
    </row>
    <row r="89" spans="1:5" ht="22.5">
      <c r="A89" s="83" t="s">
        <v>70</v>
      </c>
      <c r="B89" s="84" t="s">
        <v>71</v>
      </c>
      <c r="C89" s="87">
        <f>C90</f>
        <v>116000</v>
      </c>
      <c r="D89" s="87">
        <f>D90</f>
        <v>405700.87</v>
      </c>
      <c r="E89" s="100">
        <f t="shared" si="2"/>
        <v>349.7421293103448</v>
      </c>
    </row>
    <row r="90" spans="1:5" ht="40.5">
      <c r="A90" s="85" t="s">
        <v>94</v>
      </c>
      <c r="B90" s="86" t="s">
        <v>95</v>
      </c>
      <c r="C90" s="88">
        <v>116000</v>
      </c>
      <c r="D90" s="88">
        <v>405700.87</v>
      </c>
      <c r="E90" s="120">
        <f t="shared" si="2"/>
        <v>349.7421293103448</v>
      </c>
    </row>
    <row r="91" spans="1:5" ht="20.25">
      <c r="A91" s="83" t="s">
        <v>102</v>
      </c>
      <c r="B91" s="84" t="s">
        <v>46</v>
      </c>
      <c r="C91" s="87">
        <f>SUM(C92:C93)</f>
        <v>1200</v>
      </c>
      <c r="D91" s="87">
        <f>SUM(D92:D93)</f>
        <v>14175</v>
      </c>
      <c r="E91" s="134" t="s">
        <v>185</v>
      </c>
    </row>
    <row r="92" spans="1:5" ht="20.25">
      <c r="A92" s="85" t="s">
        <v>103</v>
      </c>
      <c r="B92" s="86" t="s">
        <v>158</v>
      </c>
      <c r="C92" s="88">
        <v>0</v>
      </c>
      <c r="D92" s="88">
        <v>11140</v>
      </c>
      <c r="E92" s="135">
        <v>0</v>
      </c>
    </row>
    <row r="93" spans="1:5" ht="20.25">
      <c r="A93" s="85" t="s">
        <v>104</v>
      </c>
      <c r="B93" s="86" t="s">
        <v>159</v>
      </c>
      <c r="C93" s="88">
        <v>1200</v>
      </c>
      <c r="D93" s="88">
        <v>3035</v>
      </c>
      <c r="E93" s="136" t="s">
        <v>185</v>
      </c>
    </row>
    <row r="94" spans="1:5" ht="22.5">
      <c r="A94" s="83" t="s">
        <v>166</v>
      </c>
      <c r="B94" s="84" t="s">
        <v>165</v>
      </c>
      <c r="C94" s="87">
        <f>C97+C98+C95+C96</f>
        <v>2923895.77</v>
      </c>
      <c r="D94" s="87">
        <f>D97+D98+D95+D96</f>
        <v>2321380.33</v>
      </c>
      <c r="E94" s="100">
        <f aca="true" t="shared" si="3" ref="E94:E99">SUM(D94/C94*100)</f>
        <v>79.3934022483982</v>
      </c>
    </row>
    <row r="95" spans="1:5" ht="23.25">
      <c r="A95" s="98">
        <v>7110</v>
      </c>
      <c r="B95" s="86" t="s">
        <v>234</v>
      </c>
      <c r="C95" s="88">
        <v>63000</v>
      </c>
      <c r="D95" s="88">
        <v>63000</v>
      </c>
      <c r="E95" s="120">
        <f t="shared" si="3"/>
        <v>100</v>
      </c>
    </row>
    <row r="96" spans="1:5" ht="23.25">
      <c r="A96" s="98">
        <v>7321</v>
      </c>
      <c r="B96" s="86" t="s">
        <v>235</v>
      </c>
      <c r="C96" s="88">
        <v>8000</v>
      </c>
      <c r="D96" s="88"/>
      <c r="E96" s="120">
        <f t="shared" si="3"/>
        <v>0</v>
      </c>
    </row>
    <row r="97" spans="1:5" ht="23.25">
      <c r="A97" s="85" t="s">
        <v>178</v>
      </c>
      <c r="B97" s="86" t="s">
        <v>179</v>
      </c>
      <c r="C97" s="88">
        <v>412422</v>
      </c>
      <c r="D97" s="88">
        <v>376841.56</v>
      </c>
      <c r="E97" s="120">
        <f t="shared" si="3"/>
        <v>91.3728074641993</v>
      </c>
    </row>
    <row r="98" spans="1:5" ht="23.25">
      <c r="A98" s="85" t="s">
        <v>180</v>
      </c>
      <c r="B98" s="86" t="s">
        <v>181</v>
      </c>
      <c r="C98" s="88">
        <v>2440473.77</v>
      </c>
      <c r="D98" s="88">
        <v>1881538.77</v>
      </c>
      <c r="E98" s="120">
        <f t="shared" si="3"/>
        <v>77.09727484594107</v>
      </c>
    </row>
    <row r="99" spans="1:247" s="45" customFormat="1" ht="22.5">
      <c r="A99" s="83" t="s">
        <v>117</v>
      </c>
      <c r="B99" s="46" t="s">
        <v>50</v>
      </c>
      <c r="C99" s="87">
        <f>C82+C84+C86+C89+C91+C94</f>
        <v>12957188.299999999</v>
      </c>
      <c r="D99" s="87">
        <f>D82+D84+D86+D89+D91+D94</f>
        <v>13903554.29</v>
      </c>
      <c r="E99" s="100">
        <f t="shared" si="3"/>
        <v>107.30379128626231</v>
      </c>
      <c r="F99" s="52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</row>
    <row r="100" spans="1:7" ht="22.5" customHeight="1">
      <c r="A100" s="51"/>
      <c r="B100" s="46" t="s">
        <v>51</v>
      </c>
      <c r="C100" s="102"/>
      <c r="D100" s="91"/>
      <c r="E100" s="100"/>
      <c r="G100" s="54"/>
    </row>
    <row r="101" spans="1:5" ht="21" customHeight="1">
      <c r="A101" s="85" t="s">
        <v>177</v>
      </c>
      <c r="B101" s="86" t="s">
        <v>208</v>
      </c>
      <c r="C101" s="107">
        <v>230000</v>
      </c>
      <c r="D101" s="89">
        <v>223942.16</v>
      </c>
      <c r="E101" s="120">
        <f>SUM(D101/C101*100)</f>
        <v>97.36615652173913</v>
      </c>
    </row>
    <row r="102" spans="1:5" ht="21.75" customHeight="1">
      <c r="A102" s="85" t="s">
        <v>182</v>
      </c>
      <c r="B102" s="86" t="s">
        <v>209</v>
      </c>
      <c r="C102" s="107">
        <v>-230000</v>
      </c>
      <c r="D102" s="89">
        <f>D101*-1</f>
        <v>-223942.16</v>
      </c>
      <c r="E102" s="120">
        <f>SUM(D102/C102*100)</f>
        <v>97.36615652173913</v>
      </c>
    </row>
    <row r="103" spans="1:5" ht="21.75" customHeight="1">
      <c r="A103" s="85"/>
      <c r="B103" s="46" t="s">
        <v>219</v>
      </c>
      <c r="C103" s="108">
        <f>SUM(C101:C102)</f>
        <v>0</v>
      </c>
      <c r="D103" s="87">
        <f>SUM(D101:D102)</f>
        <v>0</v>
      </c>
      <c r="E103" s="120"/>
    </row>
    <row r="104" spans="1:5" ht="21" customHeight="1">
      <c r="A104" s="85"/>
      <c r="B104" s="84" t="s">
        <v>213</v>
      </c>
      <c r="C104" s="90"/>
      <c r="D104" s="109"/>
      <c r="E104" s="100"/>
    </row>
    <row r="105" spans="1:5" ht="21" customHeight="1">
      <c r="A105" s="98">
        <v>602100</v>
      </c>
      <c r="B105" s="86" t="s">
        <v>215</v>
      </c>
      <c r="C105" s="118">
        <v>461873.77</v>
      </c>
      <c r="D105" s="89">
        <v>1481709.53</v>
      </c>
      <c r="E105" s="120"/>
    </row>
    <row r="106" spans="1:5" ht="21" customHeight="1">
      <c r="A106" s="98">
        <v>602200</v>
      </c>
      <c r="B106" s="86" t="s">
        <v>216</v>
      </c>
      <c r="C106" s="118"/>
      <c r="D106" s="89">
        <v>1083300.13</v>
      </c>
      <c r="E106" s="120"/>
    </row>
    <row r="107" spans="1:5" ht="21" customHeight="1">
      <c r="A107" s="98">
        <v>602300</v>
      </c>
      <c r="B107" s="86" t="s">
        <v>222</v>
      </c>
      <c r="C107" s="118"/>
      <c r="D107" s="89">
        <v>-5759.33</v>
      </c>
      <c r="E107" s="120"/>
    </row>
    <row r="108" spans="1:5" ht="21" customHeight="1">
      <c r="A108" s="98">
        <v>602400</v>
      </c>
      <c r="B108" s="86" t="s">
        <v>211</v>
      </c>
      <c r="C108" s="118">
        <f>-1*C79</f>
        <v>7889614.53</v>
      </c>
      <c r="D108" s="118">
        <f>-1*D79</f>
        <v>7057560.34</v>
      </c>
      <c r="E108" s="120"/>
    </row>
    <row r="109" spans="1:5" ht="21" customHeight="1">
      <c r="A109" s="85"/>
      <c r="B109" s="84" t="s">
        <v>214</v>
      </c>
      <c r="C109" s="90">
        <f>SUM(C105:C108)</f>
        <v>8351488.300000001</v>
      </c>
      <c r="D109" s="109">
        <v>5255605.14</v>
      </c>
      <c r="E109" s="100"/>
    </row>
    <row r="110" spans="1:247" s="57" customFormat="1" ht="21" customHeight="1">
      <c r="A110" s="105"/>
      <c r="B110" s="106" t="s">
        <v>52</v>
      </c>
      <c r="C110" s="104">
        <f>C70+C99</f>
        <v>442218634.35</v>
      </c>
      <c r="D110" s="104">
        <f>D70+D99</f>
        <v>435512071.6900002</v>
      </c>
      <c r="E110" s="137">
        <f>SUM(D110/C110*100)</f>
        <v>98.48342830015349</v>
      </c>
      <c r="F110" s="103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6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6"/>
      <c r="II110" s="56"/>
      <c r="IJ110" s="56"/>
      <c r="IK110" s="56"/>
      <c r="IL110" s="56"/>
      <c r="IM110" s="56"/>
    </row>
    <row r="111" spans="1:5" ht="21" customHeight="1">
      <c r="A111" s="58"/>
      <c r="B111" s="59"/>
      <c r="C111" s="60"/>
      <c r="D111" s="60"/>
      <c r="E111" s="61"/>
    </row>
    <row r="112" spans="2:5" ht="27" customHeight="1">
      <c r="B112" s="63" t="s">
        <v>53</v>
      </c>
      <c r="C112" s="60"/>
      <c r="D112" s="64"/>
      <c r="E112" s="37"/>
    </row>
    <row r="113" spans="2:5" ht="33.75" customHeight="1">
      <c r="B113" s="65" t="s">
        <v>54</v>
      </c>
      <c r="C113" s="60"/>
      <c r="D113" s="64"/>
      <c r="E113" s="121" t="s">
        <v>236</v>
      </c>
    </row>
    <row r="114" spans="3:6" ht="24" customHeight="1">
      <c r="C114" s="67"/>
      <c r="D114" s="37"/>
      <c r="E114" s="37"/>
      <c r="F114" s="35">
        <v>5</v>
      </c>
    </row>
    <row r="115" spans="2:5" ht="26.25">
      <c r="B115" s="68" t="s">
        <v>55</v>
      </c>
      <c r="C115" s="69" t="e">
        <f>C18+C21+C22+C23+C24+C25+C26+C27+C28+C29+C30+C31+C32+C33+C34+C35+C36+C37+#REF!+C46</f>
        <v>#REF!</v>
      </c>
      <c r="D115" s="69" t="e">
        <f>D18+D21+D22+D23+D24+D25+D26+D27+D28+D29+D30+D31+D32+D33+D34+D35+D36+D37+#REF!+D46+D17</f>
        <v>#REF!</v>
      </c>
      <c r="E115" s="37"/>
    </row>
    <row r="116" spans="2:5" ht="28.5" customHeight="1">
      <c r="B116" s="68" t="s">
        <v>56</v>
      </c>
      <c r="C116" s="69" t="e">
        <f>C70-C69-C67-C66-C65-C115</f>
        <v>#REF!</v>
      </c>
      <c r="D116" s="69" t="e">
        <f>D70-D69-D67-D66-D65-D115</f>
        <v>#REF!</v>
      </c>
      <c r="E116" s="37"/>
    </row>
    <row r="117" spans="2:5" ht="26.25" customHeight="1">
      <c r="B117" s="71" t="s">
        <v>57</v>
      </c>
      <c r="C117" s="72"/>
      <c r="D117" s="74">
        <v>130614085.04</v>
      </c>
      <c r="E117" s="75">
        <f>D117/1000</f>
        <v>130614.08504</v>
      </c>
    </row>
    <row r="118" spans="2:5" ht="27" customHeight="1">
      <c r="B118" s="71" t="s">
        <v>58</v>
      </c>
      <c r="C118" s="37"/>
      <c r="D118" s="75" t="e">
        <f>SUM(D117/D116*100)</f>
        <v>#REF!</v>
      </c>
      <c r="E118" s="76"/>
    </row>
    <row r="119" spans="2:5" ht="26.25">
      <c r="B119" s="71" t="s">
        <v>59</v>
      </c>
      <c r="C119" s="72"/>
      <c r="D119" s="77">
        <v>103672898.72</v>
      </c>
      <c r="E119" s="37"/>
    </row>
    <row r="120" spans="3:5" ht="26.25">
      <c r="C120" s="37"/>
      <c r="D120" s="75" t="e">
        <f>D119/D116*100</f>
        <v>#REF!</v>
      </c>
      <c r="E120" s="37"/>
    </row>
    <row r="121" spans="3:5" ht="15.75">
      <c r="C121" s="37"/>
      <c r="D121" s="37"/>
      <c r="E121" s="37"/>
    </row>
    <row r="122" spans="3:5" ht="18.75">
      <c r="C122" s="37"/>
      <c r="D122" s="110">
        <v>129241969.98</v>
      </c>
      <c r="E122" s="73" t="e">
        <f>D116-D122</f>
        <v>#REF!</v>
      </c>
    </row>
    <row r="123" spans="3:5" ht="15.75">
      <c r="C123" s="37"/>
      <c r="D123" s="37"/>
      <c r="E123" s="37"/>
    </row>
    <row r="124" spans="3:5" ht="15.75">
      <c r="C124" s="37"/>
      <c r="D124" s="76"/>
      <c r="E124" s="37"/>
    </row>
    <row r="125" spans="3:5" ht="15.75">
      <c r="C125" s="37"/>
      <c r="D125" s="37"/>
      <c r="E125" s="37"/>
    </row>
    <row r="126" spans="3:5" ht="15.75">
      <c r="C126" s="37"/>
      <c r="D126" s="37"/>
      <c r="E126" s="37"/>
    </row>
    <row r="127" spans="3:5" ht="15.75">
      <c r="C127" s="37"/>
      <c r="D127" s="37"/>
      <c r="E127" s="78"/>
    </row>
    <row r="128" spans="3:5" ht="20.25">
      <c r="C128" s="37"/>
      <c r="D128" s="79"/>
      <c r="E128" s="80"/>
    </row>
    <row r="129" spans="3:5" ht="23.25">
      <c r="C129" s="81">
        <v>276056681</v>
      </c>
      <c r="D129" s="37">
        <v>74831534.55</v>
      </c>
      <c r="E129" s="77" t="e">
        <f>E128/D116</f>
        <v>#REF!</v>
      </c>
    </row>
    <row r="130" spans="3:5" ht="27.75">
      <c r="C130" s="82" t="e">
        <f>#REF!-C129</f>
        <v>#REF!</v>
      </c>
      <c r="D130" s="70" t="e">
        <f>#REF!-D129</f>
        <v>#REF!</v>
      </c>
      <c r="E130" s="37"/>
    </row>
    <row r="131" spans="3:5" ht="15.75">
      <c r="C131" s="37"/>
      <c r="D131" s="37"/>
      <c r="E131" s="37"/>
    </row>
    <row r="132" spans="3:5" ht="15.75">
      <c r="C132" s="37"/>
      <c r="D132" s="37"/>
      <c r="E132" s="37"/>
    </row>
    <row r="133" spans="3:5" ht="15.75">
      <c r="C133" s="37"/>
      <c r="D133" s="37"/>
      <c r="E133" s="37"/>
    </row>
    <row r="134" spans="3:5" ht="15.75">
      <c r="C134" s="37"/>
      <c r="D134" s="37"/>
      <c r="E134" s="37"/>
    </row>
    <row r="135" spans="3:5" ht="15.75">
      <c r="C135" s="37"/>
      <c r="D135" s="37"/>
      <c r="E135" s="37"/>
    </row>
    <row r="136" spans="3:5" ht="15.75">
      <c r="C136" s="37"/>
      <c r="D136" s="37"/>
      <c r="E136" s="37"/>
    </row>
    <row r="137" spans="3:5" ht="15.75">
      <c r="C137" s="37"/>
      <c r="D137" s="37"/>
      <c r="E137" s="37"/>
    </row>
    <row r="138" spans="3:5" ht="15.75">
      <c r="C138" s="37"/>
      <c r="D138" s="37"/>
      <c r="E138" s="37"/>
    </row>
    <row r="139" spans="3:5" ht="15.75">
      <c r="C139" s="37"/>
      <c r="D139" s="37"/>
      <c r="E139" s="37"/>
    </row>
    <row r="140" spans="3:5" ht="15.75">
      <c r="C140" s="37"/>
      <c r="D140" s="37"/>
      <c r="E140" s="37"/>
    </row>
    <row r="141" spans="3:5" ht="15.75">
      <c r="C141" s="37"/>
      <c r="D141" s="37"/>
      <c r="E141" s="37"/>
    </row>
    <row r="142" spans="3:5" ht="15.75">
      <c r="C142" s="37"/>
      <c r="D142" s="37"/>
      <c r="E142" s="37"/>
    </row>
    <row r="143" spans="3:5" ht="15.75">
      <c r="C143" s="37"/>
      <c r="D143" s="37"/>
      <c r="E143" s="37"/>
    </row>
    <row r="144" spans="3:5" ht="15.75">
      <c r="C144" s="37"/>
      <c r="D144" s="37"/>
      <c r="E144" s="37"/>
    </row>
    <row r="145" spans="3:5" ht="15.75">
      <c r="C145" s="37"/>
      <c r="D145" s="37"/>
      <c r="E145" s="37"/>
    </row>
    <row r="146" spans="3:5" ht="15.75">
      <c r="C146" s="37"/>
      <c r="D146" s="37"/>
      <c r="E146" s="37"/>
    </row>
    <row r="147" spans="3:5" ht="15.75">
      <c r="C147" s="37"/>
      <c r="D147" s="37"/>
      <c r="E147" s="37"/>
    </row>
    <row r="148" spans="3:5" ht="15.75">
      <c r="C148" s="37"/>
      <c r="D148" s="37"/>
      <c r="E148" s="37"/>
    </row>
    <row r="149" spans="3:5" ht="15.75">
      <c r="C149" s="37"/>
      <c r="D149" s="37"/>
      <c r="E149" s="37"/>
    </row>
    <row r="150" spans="3:5" ht="15.75">
      <c r="C150" s="37"/>
      <c r="D150" s="37"/>
      <c r="E150" s="37"/>
    </row>
    <row r="151" spans="3:5" ht="15.75">
      <c r="C151" s="37"/>
      <c r="D151" s="37"/>
      <c r="E151" s="37"/>
    </row>
    <row r="152" spans="3:5" ht="15.75">
      <c r="C152" s="37"/>
      <c r="D152" s="37"/>
      <c r="E152" s="37"/>
    </row>
    <row r="153" spans="3:5" ht="15.75">
      <c r="C153" s="37"/>
      <c r="D153" s="37"/>
      <c r="E153" s="37"/>
    </row>
    <row r="154" spans="3:5" ht="15.75">
      <c r="C154" s="37"/>
      <c r="D154" s="37"/>
      <c r="E154" s="37"/>
    </row>
    <row r="155" spans="3:5" ht="15.75">
      <c r="C155" s="37"/>
      <c r="D155" s="37"/>
      <c r="E155" s="37"/>
    </row>
    <row r="156" spans="3:5" ht="15.75">
      <c r="C156" s="37"/>
      <c r="D156" s="37"/>
      <c r="E156" s="37"/>
    </row>
    <row r="157" spans="3:5" ht="15.75">
      <c r="C157" s="37"/>
      <c r="D157" s="37"/>
      <c r="E157" s="37"/>
    </row>
    <row r="158" spans="3:5" ht="15.75">
      <c r="C158" s="37"/>
      <c r="D158" s="37"/>
      <c r="E158" s="37"/>
    </row>
    <row r="159" spans="3:5" ht="15.75">
      <c r="C159" s="37"/>
      <c r="D159" s="37"/>
      <c r="E159" s="37"/>
    </row>
    <row r="160" spans="3:5" ht="15.75">
      <c r="C160" s="37"/>
      <c r="D160" s="37"/>
      <c r="E160" s="37"/>
    </row>
    <row r="161" spans="3:5" ht="15.75">
      <c r="C161" s="37"/>
      <c r="D161" s="37"/>
      <c r="E161" s="37"/>
    </row>
    <row r="162" spans="3:5" ht="15.75">
      <c r="C162" s="37"/>
      <c r="D162" s="37"/>
      <c r="E162" s="37"/>
    </row>
    <row r="163" spans="3:5" ht="15.75">
      <c r="C163" s="37"/>
      <c r="D163" s="37"/>
      <c r="E163" s="37"/>
    </row>
    <row r="164" spans="3:5" ht="15.75">
      <c r="C164" s="37"/>
      <c r="D164" s="37"/>
      <c r="E164" s="37"/>
    </row>
    <row r="165" spans="3:5" ht="15.75">
      <c r="C165" s="37"/>
      <c r="D165" s="37"/>
      <c r="E165" s="37"/>
    </row>
    <row r="166" spans="3:5" ht="15.75">
      <c r="C166" s="37"/>
      <c r="D166" s="37"/>
      <c r="E166" s="37"/>
    </row>
    <row r="167" spans="3:5" ht="15.75">
      <c r="C167" s="37"/>
      <c r="D167" s="37"/>
      <c r="E167" s="37"/>
    </row>
    <row r="168" spans="3:5" ht="15.75">
      <c r="C168" s="37"/>
      <c r="D168" s="37"/>
      <c r="E168" s="37"/>
    </row>
    <row r="169" spans="3:5" ht="15.75">
      <c r="C169" s="37"/>
      <c r="D169" s="37"/>
      <c r="E169" s="37"/>
    </row>
    <row r="170" spans="3:5" ht="15.75">
      <c r="C170" s="37"/>
      <c r="D170" s="37"/>
      <c r="E170" s="37"/>
    </row>
    <row r="171" spans="3:5" ht="15.75">
      <c r="C171" s="37"/>
      <c r="D171" s="37"/>
      <c r="E171" s="37"/>
    </row>
    <row r="172" spans="3:5" ht="15.75">
      <c r="C172" s="37"/>
      <c r="D172" s="37"/>
      <c r="E172" s="37"/>
    </row>
  </sheetData>
  <sheetProtection/>
  <mergeCells count="3">
    <mergeCell ref="A2:E2"/>
    <mergeCell ref="A3:E3"/>
    <mergeCell ref="A81:E81"/>
  </mergeCells>
  <printOptions/>
  <pageMargins left="0.75" right="0.28" top="1" bottom="1" header="0.5" footer="0.5"/>
  <pageSetup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22"/>
  <sheetViews>
    <sheetView view="pageBreakPreview" zoomScale="75" zoomScaleNormal="75" zoomScaleSheetLayoutView="75" zoomScalePageLayoutView="0" workbookViewId="0" topLeftCell="B46">
      <selection activeCell="E8" sqref="E8"/>
    </sheetView>
  </sheetViews>
  <sheetFormatPr defaultColWidth="9.00390625" defaultRowHeight="12.75"/>
  <cols>
    <col min="1" max="1" width="12.875" style="17" customWidth="1"/>
    <col min="2" max="2" width="120.625" style="7" customWidth="1"/>
    <col min="3" max="3" width="24.75390625" style="5" customWidth="1"/>
    <col min="4" max="4" width="19.625" style="5" hidden="1" customWidth="1"/>
    <col min="5" max="5" width="21.00390625" style="5" customWidth="1"/>
    <col min="6" max="6" width="19.375" style="5" customWidth="1"/>
    <col min="7" max="7" width="2.75390625" style="111" hidden="1" customWidth="1"/>
    <col min="8" max="16384" width="9.125" style="6" customWidth="1"/>
  </cols>
  <sheetData>
    <row r="1" spans="1:3" ht="26.25" customHeight="1">
      <c r="A1" s="1"/>
      <c r="B1" s="2"/>
      <c r="C1" s="4" t="s">
        <v>237</v>
      </c>
    </row>
    <row r="2" spans="1:3" ht="26.25" customHeight="1">
      <c r="A2" s="1"/>
      <c r="B2" s="2"/>
      <c r="C2" s="4" t="s">
        <v>33</v>
      </c>
    </row>
    <row r="3" spans="1:3" ht="26.25" customHeight="1">
      <c r="A3" s="1"/>
      <c r="B3" s="2"/>
      <c r="C3" s="4" t="s">
        <v>238</v>
      </c>
    </row>
    <row r="4" spans="1:3" ht="26.25" customHeight="1">
      <c r="A4" s="1"/>
      <c r="B4" s="2"/>
      <c r="C4" s="4" t="s">
        <v>16</v>
      </c>
    </row>
    <row r="5" spans="1:3" ht="26.25" customHeight="1">
      <c r="A5" s="1"/>
      <c r="B5" s="2"/>
      <c r="C5" s="4" t="s">
        <v>225</v>
      </c>
    </row>
    <row r="6" spans="1:5" ht="1.5" customHeight="1">
      <c r="A6" s="1"/>
      <c r="B6" s="2"/>
      <c r="C6" s="3"/>
      <c r="D6" s="3"/>
      <c r="E6" s="4"/>
    </row>
    <row r="7" spans="1:5" ht="21.75" customHeight="1">
      <c r="A7" s="1"/>
      <c r="B7" s="129" t="s">
        <v>2</v>
      </c>
      <c r="C7" s="129"/>
      <c r="D7" s="129"/>
      <c r="E7" s="3"/>
    </row>
    <row r="8" spans="1:5" ht="22.5" customHeight="1">
      <c r="A8" s="1"/>
      <c r="B8" s="129" t="s">
        <v>3</v>
      </c>
      <c r="C8" s="129"/>
      <c r="D8" s="129"/>
      <c r="E8" s="3"/>
    </row>
    <row r="9" spans="1:5" ht="22.5" customHeight="1">
      <c r="A9" s="1"/>
      <c r="B9" s="129" t="s">
        <v>226</v>
      </c>
      <c r="C9" s="129"/>
      <c r="D9" s="129"/>
      <c r="E9" s="3"/>
    </row>
    <row r="10" spans="1:7" ht="17.25" customHeight="1">
      <c r="A10" s="1"/>
      <c r="F10" s="5" t="s">
        <v>4</v>
      </c>
      <c r="G10" s="111" t="s">
        <v>4</v>
      </c>
    </row>
    <row r="11" spans="1:7" s="10" customFormat="1" ht="81" customHeight="1">
      <c r="A11" s="8" t="s">
        <v>5</v>
      </c>
      <c r="B11" s="9" t="s">
        <v>6</v>
      </c>
      <c r="C11" s="8" t="s">
        <v>186</v>
      </c>
      <c r="D11" s="112" t="s">
        <v>227</v>
      </c>
      <c r="E11" s="8" t="s">
        <v>28</v>
      </c>
      <c r="F11" s="8" t="s">
        <v>187</v>
      </c>
      <c r="G11" s="112" t="s">
        <v>228</v>
      </c>
    </row>
    <row r="12" spans="1:7" s="5" customFormat="1" ht="16.5" customHeight="1">
      <c r="A12" s="11">
        <v>1</v>
      </c>
      <c r="B12" s="12">
        <v>2</v>
      </c>
      <c r="C12" s="11">
        <v>3</v>
      </c>
      <c r="D12" s="113">
        <v>4</v>
      </c>
      <c r="E12" s="11">
        <v>4</v>
      </c>
      <c r="F12" s="11">
        <v>5</v>
      </c>
      <c r="G12" s="114">
        <v>7</v>
      </c>
    </row>
    <row r="13" spans="1:7" s="13" customFormat="1" ht="23.25" customHeight="1">
      <c r="A13" s="130" t="s">
        <v>7</v>
      </c>
      <c r="B13" s="131"/>
      <c r="C13" s="131"/>
      <c r="D13" s="131"/>
      <c r="E13" s="131"/>
      <c r="F13" s="131"/>
      <c r="G13" s="132"/>
    </row>
    <row r="14" spans="1:7" s="14" customFormat="1" ht="23.25" customHeight="1">
      <c r="A14" s="126" t="s">
        <v>0</v>
      </c>
      <c r="B14" s="127"/>
      <c r="C14" s="127"/>
      <c r="D14" s="127"/>
      <c r="E14" s="127"/>
      <c r="F14" s="127"/>
      <c r="G14" s="128"/>
    </row>
    <row r="15" spans="1:7" s="15" customFormat="1" ht="18.75">
      <c r="A15" s="16">
        <v>10000000</v>
      </c>
      <c r="B15" s="24" t="s">
        <v>21</v>
      </c>
      <c r="C15" s="30">
        <f>SUM(C16,)</f>
        <v>50891126</v>
      </c>
      <c r="D15" s="115">
        <f>C15</f>
        <v>50891126</v>
      </c>
      <c r="E15" s="30">
        <f>SUM(E16,)</f>
        <v>52451875.52000001</v>
      </c>
      <c r="F15" s="31">
        <f>IF(C15=0,"",E15/C15*100)</f>
        <v>103.06684021886254</v>
      </c>
      <c r="G15" s="116">
        <f>IF(D15=0,"",E15/D15*100)</f>
        <v>103.06684021886254</v>
      </c>
    </row>
    <row r="16" spans="1:7" s="15" customFormat="1" ht="18.75">
      <c r="A16" s="16">
        <v>11000000</v>
      </c>
      <c r="B16" s="25" t="s">
        <v>22</v>
      </c>
      <c r="C16" s="30">
        <f>SUM(C17,C22)</f>
        <v>50891126</v>
      </c>
      <c r="D16" s="115">
        <f aca="true" t="shared" si="0" ref="D16:D77">C16</f>
        <v>50891126</v>
      </c>
      <c r="E16" s="30">
        <f>SUM(E17,E22)</f>
        <v>52451875.52000001</v>
      </c>
      <c r="F16" s="31">
        <f aca="true" t="shared" si="1" ref="F16:F63">IF(C16=0,"",E16/C16*100)</f>
        <v>103.06684021886254</v>
      </c>
      <c r="G16" s="116">
        <f aca="true" t="shared" si="2" ref="G16:G63">IF(D16=0,"",E16/D16*100)</f>
        <v>103.06684021886254</v>
      </c>
    </row>
    <row r="17" spans="1:7" s="15" customFormat="1" ht="18.75">
      <c r="A17" s="17">
        <v>11010000</v>
      </c>
      <c r="B17" s="27" t="s">
        <v>36</v>
      </c>
      <c r="C17" s="32">
        <f>SUM(C18:C21)</f>
        <v>50855809</v>
      </c>
      <c r="D17" s="115">
        <f t="shared" si="0"/>
        <v>50855809</v>
      </c>
      <c r="E17" s="32">
        <f>SUM(E18:E21)</f>
        <v>52415419.00000001</v>
      </c>
      <c r="F17" s="31">
        <f t="shared" si="1"/>
        <v>103.0667293091336</v>
      </c>
      <c r="G17" s="116">
        <f t="shared" si="2"/>
        <v>103.0667293091336</v>
      </c>
    </row>
    <row r="18" spans="1:7" s="15" customFormat="1" ht="18.75">
      <c r="A18" s="17">
        <v>11010100</v>
      </c>
      <c r="B18" s="26" t="s">
        <v>23</v>
      </c>
      <c r="C18" s="92">
        <v>44124586</v>
      </c>
      <c r="D18" s="115">
        <f t="shared" si="0"/>
        <v>44124586</v>
      </c>
      <c r="E18" s="92">
        <v>45425775.7</v>
      </c>
      <c r="F18" s="31">
        <f t="shared" si="1"/>
        <v>102.94889950922146</v>
      </c>
      <c r="G18" s="116">
        <f t="shared" si="2"/>
        <v>102.94889950922146</v>
      </c>
    </row>
    <row r="19" spans="1:7" ht="25.5">
      <c r="A19" s="17">
        <v>11010200</v>
      </c>
      <c r="B19" s="26" t="s">
        <v>24</v>
      </c>
      <c r="C19" s="92">
        <v>780167</v>
      </c>
      <c r="D19" s="115">
        <f t="shared" si="0"/>
        <v>780167</v>
      </c>
      <c r="E19" s="92">
        <v>789275.96</v>
      </c>
      <c r="F19" s="31">
        <f t="shared" si="1"/>
        <v>101.16756540586822</v>
      </c>
      <c r="G19" s="116">
        <f t="shared" si="2"/>
        <v>101.16756540586822</v>
      </c>
    </row>
    <row r="20" spans="1:7" ht="18.75">
      <c r="A20" s="17">
        <v>11010400</v>
      </c>
      <c r="B20" s="26" t="s">
        <v>25</v>
      </c>
      <c r="C20" s="92">
        <v>5444523</v>
      </c>
      <c r="D20" s="115">
        <f t="shared" si="0"/>
        <v>5444523</v>
      </c>
      <c r="E20" s="92">
        <v>5690598.45</v>
      </c>
      <c r="F20" s="31">
        <f t="shared" si="1"/>
        <v>104.51968795062487</v>
      </c>
      <c r="G20" s="116">
        <f t="shared" si="2"/>
        <v>104.51968795062487</v>
      </c>
    </row>
    <row r="21" spans="1:7" ht="18.75">
      <c r="A21" s="17">
        <v>11010500</v>
      </c>
      <c r="B21" s="26" t="s">
        <v>26</v>
      </c>
      <c r="C21" s="92">
        <v>506533</v>
      </c>
      <c r="D21" s="115">
        <f t="shared" si="0"/>
        <v>506533</v>
      </c>
      <c r="E21" s="92">
        <v>509768.89</v>
      </c>
      <c r="F21" s="31">
        <f t="shared" si="1"/>
        <v>100.6388310337135</v>
      </c>
      <c r="G21" s="116">
        <f t="shared" si="2"/>
        <v>100.6388310337135</v>
      </c>
    </row>
    <row r="22" spans="1:7" ht="18.75">
      <c r="A22" s="17">
        <v>11020000</v>
      </c>
      <c r="B22" s="27" t="s">
        <v>41</v>
      </c>
      <c r="C22" s="32">
        <f>SUM(C23)</f>
        <v>35317</v>
      </c>
      <c r="D22" s="115">
        <f t="shared" si="0"/>
        <v>35317</v>
      </c>
      <c r="E22" s="32">
        <f>SUM(E23)</f>
        <v>36456.52</v>
      </c>
      <c r="F22" s="31">
        <f t="shared" si="1"/>
        <v>103.22654812130135</v>
      </c>
      <c r="G22" s="116">
        <f t="shared" si="2"/>
        <v>103.22654812130135</v>
      </c>
    </row>
    <row r="23" spans="1:7" ht="18.75">
      <c r="A23" s="17">
        <v>11020200</v>
      </c>
      <c r="B23" s="26" t="s">
        <v>17</v>
      </c>
      <c r="C23" s="92">
        <v>35317</v>
      </c>
      <c r="D23" s="115">
        <f t="shared" si="0"/>
        <v>35317</v>
      </c>
      <c r="E23" s="92">
        <v>36456.52</v>
      </c>
      <c r="F23" s="31">
        <f t="shared" si="1"/>
        <v>103.22654812130135</v>
      </c>
      <c r="G23" s="116">
        <f t="shared" si="2"/>
        <v>103.22654812130135</v>
      </c>
    </row>
    <row r="24" spans="1:7" s="15" customFormat="1" ht="18.75">
      <c r="A24" s="16">
        <v>20000000</v>
      </c>
      <c r="B24" s="28" t="s">
        <v>8</v>
      </c>
      <c r="C24" s="30">
        <f>SUM(C25,C35,C28,C32)</f>
        <v>1027558</v>
      </c>
      <c r="D24" s="115">
        <f t="shared" si="0"/>
        <v>1027558</v>
      </c>
      <c r="E24" s="30">
        <f>SUM(E25,E35,E28,E32)</f>
        <v>1082089.6700000002</v>
      </c>
      <c r="F24" s="31">
        <f t="shared" si="1"/>
        <v>105.3069189281773</v>
      </c>
      <c r="G24" s="116">
        <f t="shared" si="2"/>
        <v>105.3069189281773</v>
      </c>
    </row>
    <row r="25" spans="1:7" s="15" customFormat="1" ht="18.75">
      <c r="A25" s="16">
        <v>21000000</v>
      </c>
      <c r="B25" s="25" t="s">
        <v>188</v>
      </c>
      <c r="C25" s="30">
        <f>SUM(C26,)</f>
        <v>45462</v>
      </c>
      <c r="D25" s="115">
        <f t="shared" si="0"/>
        <v>45462</v>
      </c>
      <c r="E25" s="30">
        <f>SUM(E26,)</f>
        <v>45975.08</v>
      </c>
      <c r="F25" s="31">
        <f t="shared" si="1"/>
        <v>101.12859091109058</v>
      </c>
      <c r="G25" s="116">
        <f t="shared" si="2"/>
        <v>101.12859091109058</v>
      </c>
    </row>
    <row r="26" spans="1:7" ht="25.5">
      <c r="A26" s="17">
        <v>21010000</v>
      </c>
      <c r="B26" s="26" t="s">
        <v>18</v>
      </c>
      <c r="C26" s="32">
        <f>SUM(C27)</f>
        <v>45462</v>
      </c>
      <c r="D26" s="115">
        <f t="shared" si="0"/>
        <v>45462</v>
      </c>
      <c r="E26" s="32">
        <f>SUM(E27)</f>
        <v>45975.08</v>
      </c>
      <c r="F26" s="31">
        <f t="shared" si="1"/>
        <v>101.12859091109058</v>
      </c>
      <c r="G26" s="116">
        <f t="shared" si="2"/>
        <v>101.12859091109058</v>
      </c>
    </row>
    <row r="27" spans="1:7" ht="18.75">
      <c r="A27" s="17">
        <v>21010300</v>
      </c>
      <c r="B27" s="26" t="s">
        <v>19</v>
      </c>
      <c r="C27" s="92">
        <v>45462</v>
      </c>
      <c r="D27" s="115">
        <f t="shared" si="0"/>
        <v>45462</v>
      </c>
      <c r="E27" s="92">
        <v>45975.08</v>
      </c>
      <c r="F27" s="31">
        <f t="shared" si="1"/>
        <v>101.12859091109058</v>
      </c>
      <c r="G27" s="116">
        <f t="shared" si="2"/>
        <v>101.12859091109058</v>
      </c>
    </row>
    <row r="28" spans="1:7" s="15" customFormat="1" ht="18.75">
      <c r="A28" s="16">
        <v>22010000</v>
      </c>
      <c r="B28" s="25" t="s">
        <v>37</v>
      </c>
      <c r="C28" s="30">
        <f>SUM(C29:C31)</f>
        <v>648198</v>
      </c>
      <c r="D28" s="115">
        <f t="shared" si="0"/>
        <v>648198</v>
      </c>
      <c r="E28" s="30">
        <f>SUM(E29:E31)</f>
        <v>683278.05</v>
      </c>
      <c r="F28" s="31">
        <f t="shared" si="1"/>
        <v>105.41193431636631</v>
      </c>
      <c r="G28" s="116">
        <f t="shared" si="2"/>
        <v>105.41193431636631</v>
      </c>
    </row>
    <row r="29" spans="1:7" ht="18.75">
      <c r="A29" s="17">
        <v>22010300</v>
      </c>
      <c r="B29" s="26" t="s">
        <v>38</v>
      </c>
      <c r="C29" s="92">
        <v>30000</v>
      </c>
      <c r="D29" s="115">
        <f t="shared" si="0"/>
        <v>30000</v>
      </c>
      <c r="E29" s="92">
        <v>50170</v>
      </c>
      <c r="F29" s="31">
        <f t="shared" si="1"/>
        <v>167.23333333333332</v>
      </c>
      <c r="G29" s="116">
        <f t="shared" si="2"/>
        <v>167.23333333333332</v>
      </c>
    </row>
    <row r="30" spans="1:7" ht="18.75">
      <c r="A30" s="17">
        <v>22012600</v>
      </c>
      <c r="B30" s="26" t="s">
        <v>39</v>
      </c>
      <c r="C30" s="92">
        <v>615548</v>
      </c>
      <c r="D30" s="115">
        <f t="shared" si="0"/>
        <v>615548</v>
      </c>
      <c r="E30" s="92">
        <v>625158.05</v>
      </c>
      <c r="F30" s="31">
        <f t="shared" si="1"/>
        <v>101.56121862145602</v>
      </c>
      <c r="G30" s="116">
        <f t="shared" si="2"/>
        <v>101.56121862145602</v>
      </c>
    </row>
    <row r="31" spans="1:7" ht="25.5">
      <c r="A31" s="17">
        <v>22012900</v>
      </c>
      <c r="B31" s="26" t="s">
        <v>223</v>
      </c>
      <c r="C31" s="92">
        <v>2650</v>
      </c>
      <c r="D31" s="115">
        <f t="shared" si="0"/>
        <v>2650</v>
      </c>
      <c r="E31" s="92">
        <v>7950</v>
      </c>
      <c r="F31" s="31" t="s">
        <v>229</v>
      </c>
      <c r="G31" s="116">
        <f>IF(D31=0,"",E31/D31*100)</f>
        <v>300</v>
      </c>
    </row>
    <row r="32" spans="1:7" s="15" customFormat="1" ht="31.5" customHeight="1">
      <c r="A32" s="93">
        <v>22080000</v>
      </c>
      <c r="B32" s="94" t="s">
        <v>189</v>
      </c>
      <c r="C32" s="95">
        <f>SUM(C33)</f>
        <v>5614</v>
      </c>
      <c r="D32" s="115">
        <f t="shared" si="0"/>
        <v>5614</v>
      </c>
      <c r="E32" s="95">
        <f>SUM(E33)</f>
        <v>19444.11</v>
      </c>
      <c r="F32" s="31" t="s">
        <v>229</v>
      </c>
      <c r="G32" s="116">
        <f t="shared" si="2"/>
        <v>346.3503740648379</v>
      </c>
    </row>
    <row r="33" spans="1:7" ht="18.75">
      <c r="A33" s="96">
        <v>22080400</v>
      </c>
      <c r="B33" s="97" t="s">
        <v>190</v>
      </c>
      <c r="C33" s="92">
        <v>5614</v>
      </c>
      <c r="D33" s="115">
        <f t="shared" si="0"/>
        <v>5614</v>
      </c>
      <c r="E33" s="92">
        <v>19444.11</v>
      </c>
      <c r="F33" s="31" t="s">
        <v>229</v>
      </c>
      <c r="G33" s="116">
        <f t="shared" si="2"/>
        <v>346.3503740648379</v>
      </c>
    </row>
    <row r="34" spans="1:7" s="15" customFormat="1" ht="18.75">
      <c r="A34" s="16">
        <v>24000000</v>
      </c>
      <c r="B34" s="25" t="s">
        <v>27</v>
      </c>
      <c r="C34" s="30">
        <f>SUM(C35)</f>
        <v>328284</v>
      </c>
      <c r="D34" s="115">
        <f t="shared" si="0"/>
        <v>328284</v>
      </c>
      <c r="E34" s="30">
        <f>SUM(E35)</f>
        <v>333392.43</v>
      </c>
      <c r="F34" s="31">
        <f t="shared" si="1"/>
        <v>101.55610081514786</v>
      </c>
      <c r="G34" s="116">
        <f t="shared" si="2"/>
        <v>101.55610081514786</v>
      </c>
    </row>
    <row r="35" spans="1:7" s="15" customFormat="1" ht="18.75">
      <c r="A35" s="16">
        <v>24060000</v>
      </c>
      <c r="B35" s="28" t="s">
        <v>29</v>
      </c>
      <c r="C35" s="30">
        <f>SUM(C36:C36)</f>
        <v>328284</v>
      </c>
      <c r="D35" s="115">
        <f t="shared" si="0"/>
        <v>328284</v>
      </c>
      <c r="E35" s="30">
        <f>SUM(E36:E36)</f>
        <v>333392.43</v>
      </c>
      <c r="F35" s="31">
        <f t="shared" si="1"/>
        <v>101.55610081514786</v>
      </c>
      <c r="G35" s="116">
        <f t="shared" si="2"/>
        <v>101.55610081514786</v>
      </c>
    </row>
    <row r="36" spans="1:7" ht="18.75">
      <c r="A36" s="17">
        <v>24060300</v>
      </c>
      <c r="B36" s="29" t="s">
        <v>9</v>
      </c>
      <c r="C36" s="92">
        <v>328284</v>
      </c>
      <c r="D36" s="115">
        <f t="shared" si="0"/>
        <v>328284</v>
      </c>
      <c r="E36" s="92">
        <v>333392.43</v>
      </c>
      <c r="F36" s="31">
        <f t="shared" si="1"/>
        <v>101.55610081514786</v>
      </c>
      <c r="G36" s="116">
        <f t="shared" si="2"/>
        <v>101.55610081514786</v>
      </c>
    </row>
    <row r="37" spans="1:7" s="15" customFormat="1" ht="18.75">
      <c r="A37" s="19"/>
      <c r="B37" s="117" t="s">
        <v>10</v>
      </c>
      <c r="C37" s="30">
        <f>C24+C15</f>
        <v>51918684</v>
      </c>
      <c r="D37" s="115">
        <f t="shared" si="0"/>
        <v>51918684</v>
      </c>
      <c r="E37" s="30">
        <f>E24+E15</f>
        <v>53533965.19000001</v>
      </c>
      <c r="F37" s="31">
        <f t="shared" si="1"/>
        <v>103.11117514072585</v>
      </c>
      <c r="G37" s="116">
        <f t="shared" si="2"/>
        <v>103.11117514072585</v>
      </c>
    </row>
    <row r="38" spans="1:7" s="15" customFormat="1" ht="28.5" customHeight="1">
      <c r="A38" s="16">
        <v>40000000</v>
      </c>
      <c r="B38" s="28" t="s">
        <v>11</v>
      </c>
      <c r="C38" s="30">
        <f>SUM(C39)</f>
        <v>374883608.76</v>
      </c>
      <c r="D38" s="115">
        <f t="shared" si="0"/>
        <v>374883608.76</v>
      </c>
      <c r="E38" s="30">
        <f>SUM(E39)</f>
        <v>371084456.67</v>
      </c>
      <c r="F38" s="31">
        <f t="shared" si="1"/>
        <v>98.98657823355722</v>
      </c>
      <c r="G38" s="116">
        <f t="shared" si="2"/>
        <v>98.98657823355722</v>
      </c>
    </row>
    <row r="39" spans="1:7" s="15" customFormat="1" ht="27" customHeight="1">
      <c r="A39" s="16">
        <v>41000000</v>
      </c>
      <c r="B39" s="25" t="s">
        <v>40</v>
      </c>
      <c r="C39" s="30">
        <f>SUM(C40,C42,C46,C49)</f>
        <v>374883608.76</v>
      </c>
      <c r="D39" s="115">
        <f t="shared" si="0"/>
        <v>374883608.76</v>
      </c>
      <c r="E39" s="30">
        <f>SUM(E40,E42,E46,E49)</f>
        <v>371084456.67</v>
      </c>
      <c r="F39" s="31">
        <f t="shared" si="1"/>
        <v>98.98657823355722</v>
      </c>
      <c r="G39" s="116">
        <f t="shared" si="2"/>
        <v>98.98657823355722</v>
      </c>
    </row>
    <row r="40" spans="1:7" s="15" customFormat="1" ht="24" customHeight="1">
      <c r="A40" s="16">
        <v>41020000</v>
      </c>
      <c r="B40" s="27" t="s">
        <v>191</v>
      </c>
      <c r="C40" s="30">
        <f>C41</f>
        <v>13887300</v>
      </c>
      <c r="D40" s="115">
        <f t="shared" si="0"/>
        <v>13887300</v>
      </c>
      <c r="E40" s="30">
        <f>E41</f>
        <v>13887300</v>
      </c>
      <c r="F40" s="31">
        <f t="shared" si="1"/>
        <v>100</v>
      </c>
      <c r="G40" s="116">
        <f t="shared" si="2"/>
        <v>100</v>
      </c>
    </row>
    <row r="41" spans="1:7" s="15" customFormat="1" ht="33" customHeight="1">
      <c r="A41" s="17">
        <v>41020100</v>
      </c>
      <c r="B41" s="26" t="s">
        <v>31</v>
      </c>
      <c r="C41" s="92">
        <v>13887300</v>
      </c>
      <c r="D41" s="115">
        <f t="shared" si="0"/>
        <v>13887300</v>
      </c>
      <c r="E41" s="92">
        <v>13887300</v>
      </c>
      <c r="F41" s="31">
        <f t="shared" si="1"/>
        <v>100</v>
      </c>
      <c r="G41" s="116">
        <f t="shared" si="2"/>
        <v>100</v>
      </c>
    </row>
    <row r="42" spans="1:7" s="20" customFormat="1" ht="19.5">
      <c r="A42" s="16">
        <v>41030000</v>
      </c>
      <c r="B42" s="27" t="s">
        <v>192</v>
      </c>
      <c r="C42" s="30">
        <f>SUM(C43:C45)</f>
        <v>83896700</v>
      </c>
      <c r="D42" s="115">
        <f t="shared" si="0"/>
        <v>83896700</v>
      </c>
      <c r="E42" s="30">
        <f>SUM(E43:E45)</f>
        <v>83896700</v>
      </c>
      <c r="F42" s="31">
        <f t="shared" si="1"/>
        <v>100</v>
      </c>
      <c r="G42" s="116">
        <f t="shared" si="2"/>
        <v>100</v>
      </c>
    </row>
    <row r="43" spans="1:7" ht="18.75">
      <c r="A43" s="96">
        <v>41033900</v>
      </c>
      <c r="B43" s="96" t="s">
        <v>32</v>
      </c>
      <c r="C43" s="92">
        <v>54863200</v>
      </c>
      <c r="D43" s="115">
        <f t="shared" si="0"/>
        <v>54863200</v>
      </c>
      <c r="E43" s="92">
        <v>54863200</v>
      </c>
      <c r="F43" s="31">
        <f t="shared" si="1"/>
        <v>100</v>
      </c>
      <c r="G43" s="116">
        <f t="shared" si="2"/>
        <v>100</v>
      </c>
    </row>
    <row r="44" spans="1:7" ht="36.75" customHeight="1">
      <c r="A44" s="96">
        <v>41034200</v>
      </c>
      <c r="B44" s="96" t="s">
        <v>42</v>
      </c>
      <c r="C44" s="92">
        <v>26634500</v>
      </c>
      <c r="D44" s="115">
        <f t="shared" si="0"/>
        <v>26634500</v>
      </c>
      <c r="E44" s="92">
        <v>26634500</v>
      </c>
      <c r="F44" s="31">
        <f t="shared" si="1"/>
        <v>100</v>
      </c>
      <c r="G44" s="116">
        <f t="shared" si="2"/>
        <v>100</v>
      </c>
    </row>
    <row r="45" spans="1:7" ht="40.5" customHeight="1">
      <c r="A45" s="96">
        <v>41034500</v>
      </c>
      <c r="B45" s="96" t="s">
        <v>224</v>
      </c>
      <c r="C45" s="92">
        <v>2399000</v>
      </c>
      <c r="D45" s="115">
        <f t="shared" si="0"/>
        <v>2399000</v>
      </c>
      <c r="E45" s="92">
        <v>2399000</v>
      </c>
      <c r="F45" s="31">
        <f t="shared" si="1"/>
        <v>100</v>
      </c>
      <c r="G45" s="116">
        <f t="shared" si="2"/>
        <v>100</v>
      </c>
    </row>
    <row r="46" spans="1:7" s="15" customFormat="1" ht="18.75">
      <c r="A46" s="93">
        <v>41040000</v>
      </c>
      <c r="B46" s="93" t="s">
        <v>193</v>
      </c>
      <c r="C46" s="95">
        <f>SUM(C47:C48)</f>
        <v>13238305.44</v>
      </c>
      <c r="D46" s="115">
        <f t="shared" si="0"/>
        <v>13238305.44</v>
      </c>
      <c r="E46" s="95">
        <f>SUM(E47:E48)</f>
        <v>13174755.44</v>
      </c>
      <c r="F46" s="31">
        <f t="shared" si="1"/>
        <v>99.51995366561054</v>
      </c>
      <c r="G46" s="116">
        <f t="shared" si="2"/>
        <v>99.51995366561054</v>
      </c>
    </row>
    <row r="47" spans="1:7" ht="39.75" customHeight="1">
      <c r="A47" s="96">
        <v>41040200</v>
      </c>
      <c r="B47" s="96" t="s">
        <v>205</v>
      </c>
      <c r="C47" s="92">
        <v>10479200</v>
      </c>
      <c r="D47" s="115">
        <f t="shared" si="0"/>
        <v>10479200</v>
      </c>
      <c r="E47" s="92">
        <v>10479200</v>
      </c>
      <c r="F47" s="31">
        <f t="shared" si="1"/>
        <v>100</v>
      </c>
      <c r="G47" s="116">
        <f t="shared" si="2"/>
        <v>100</v>
      </c>
    </row>
    <row r="48" spans="1:7" ht="27.75" customHeight="1">
      <c r="A48" s="96">
        <v>41040400</v>
      </c>
      <c r="B48" s="96" t="s">
        <v>175</v>
      </c>
      <c r="C48" s="92">
        <v>2759105.44</v>
      </c>
      <c r="D48" s="115">
        <f t="shared" si="0"/>
        <v>2759105.44</v>
      </c>
      <c r="E48" s="92">
        <v>2695555.44</v>
      </c>
      <c r="F48" s="31">
        <f t="shared" si="1"/>
        <v>97.6967172374536</v>
      </c>
      <c r="G48" s="116">
        <f t="shared" si="2"/>
        <v>97.6967172374536</v>
      </c>
    </row>
    <row r="49" spans="1:7" s="15" customFormat="1" ht="18.75">
      <c r="A49" s="93">
        <v>41050000</v>
      </c>
      <c r="B49" s="93" t="s">
        <v>194</v>
      </c>
      <c r="C49" s="95">
        <f>SUM(C50:C62)</f>
        <v>263861303.32</v>
      </c>
      <c r="D49" s="115">
        <f t="shared" si="0"/>
        <v>263861303.32</v>
      </c>
      <c r="E49" s="95">
        <f>SUM(E50:E62)</f>
        <v>260125701.23000002</v>
      </c>
      <c r="F49" s="31">
        <f t="shared" si="1"/>
        <v>98.5842554239681</v>
      </c>
      <c r="G49" s="116">
        <f t="shared" si="2"/>
        <v>98.5842554239681</v>
      </c>
    </row>
    <row r="50" spans="1:7" ht="47.25">
      <c r="A50" s="96">
        <v>41050100</v>
      </c>
      <c r="B50" s="96" t="s">
        <v>195</v>
      </c>
      <c r="C50" s="32">
        <v>151163880</v>
      </c>
      <c r="D50" s="115">
        <f t="shared" si="0"/>
        <v>151163880</v>
      </c>
      <c r="E50" s="32">
        <v>151163880</v>
      </c>
      <c r="F50" s="31">
        <f t="shared" si="1"/>
        <v>100</v>
      </c>
      <c r="G50" s="116">
        <f t="shared" si="2"/>
        <v>100</v>
      </c>
    </row>
    <row r="51" spans="1:7" ht="31.5">
      <c r="A51" s="96">
        <v>41050200</v>
      </c>
      <c r="B51" s="96" t="s">
        <v>196</v>
      </c>
      <c r="C51" s="92">
        <v>6233490</v>
      </c>
      <c r="D51" s="115">
        <f t="shared" si="0"/>
        <v>6233490</v>
      </c>
      <c r="E51" s="92">
        <v>6231304.06</v>
      </c>
      <c r="F51" s="31">
        <f t="shared" si="1"/>
        <v>99.96493232523032</v>
      </c>
      <c r="G51" s="116">
        <f t="shared" si="2"/>
        <v>99.96493232523032</v>
      </c>
    </row>
    <row r="52" spans="1:7" ht="47.25">
      <c r="A52" s="96">
        <v>41050300</v>
      </c>
      <c r="B52" s="96" t="s">
        <v>197</v>
      </c>
      <c r="C52" s="92">
        <v>62457700</v>
      </c>
      <c r="D52" s="115">
        <f t="shared" si="0"/>
        <v>62457700</v>
      </c>
      <c r="E52" s="92">
        <v>61702210.63</v>
      </c>
      <c r="F52" s="31">
        <f t="shared" si="1"/>
        <v>98.79039834960301</v>
      </c>
      <c r="G52" s="116">
        <f t="shared" si="2"/>
        <v>98.79039834960301</v>
      </c>
    </row>
    <row r="53" spans="1:7" ht="47.25">
      <c r="A53" s="96">
        <v>41050700</v>
      </c>
      <c r="B53" s="96" t="s">
        <v>198</v>
      </c>
      <c r="C53" s="92">
        <v>1206200</v>
      </c>
      <c r="D53" s="115">
        <f t="shared" si="0"/>
        <v>1206200</v>
      </c>
      <c r="E53" s="92">
        <v>1156785.77</v>
      </c>
      <c r="F53" s="31">
        <f t="shared" si="1"/>
        <v>95.9033137124855</v>
      </c>
      <c r="G53" s="116">
        <f t="shared" si="2"/>
        <v>95.9033137124855</v>
      </c>
    </row>
    <row r="54" spans="1:7" ht="47.25">
      <c r="A54" s="96">
        <v>41050900</v>
      </c>
      <c r="B54" s="96" t="s">
        <v>220</v>
      </c>
      <c r="C54" s="92">
        <v>2289556</v>
      </c>
      <c r="D54" s="115">
        <f t="shared" si="0"/>
        <v>2289556</v>
      </c>
      <c r="E54" s="92">
        <v>2286816</v>
      </c>
      <c r="F54" s="31">
        <f t="shared" si="1"/>
        <v>99.8803261418371</v>
      </c>
      <c r="G54" s="116">
        <f t="shared" si="2"/>
        <v>99.8803261418371</v>
      </c>
    </row>
    <row r="55" spans="1:7" ht="34.5" customHeight="1">
      <c r="A55" s="96">
        <v>41051000</v>
      </c>
      <c r="B55" s="96" t="s">
        <v>199</v>
      </c>
      <c r="C55" s="92">
        <v>1807056.51</v>
      </c>
      <c r="D55" s="115">
        <f t="shared" si="0"/>
        <v>1807056.51</v>
      </c>
      <c r="E55" s="92">
        <v>1807056.51</v>
      </c>
      <c r="F55" s="31">
        <f t="shared" si="1"/>
        <v>100</v>
      </c>
      <c r="G55" s="116">
        <f t="shared" si="2"/>
        <v>100</v>
      </c>
    </row>
    <row r="56" spans="1:7" ht="33.75" customHeight="1">
      <c r="A56" s="96">
        <v>41051100</v>
      </c>
      <c r="B56" s="96" t="s">
        <v>200</v>
      </c>
      <c r="C56" s="92">
        <v>902480</v>
      </c>
      <c r="D56" s="115">
        <f t="shared" si="0"/>
        <v>902480</v>
      </c>
      <c r="E56" s="92">
        <v>902480</v>
      </c>
      <c r="F56" s="31">
        <f t="shared" si="1"/>
        <v>100</v>
      </c>
      <c r="G56" s="116">
        <f t="shared" si="2"/>
        <v>100</v>
      </c>
    </row>
    <row r="57" spans="1:7" ht="46.5" customHeight="1">
      <c r="A57" s="96">
        <v>41051200</v>
      </c>
      <c r="B57" s="96" t="s">
        <v>201</v>
      </c>
      <c r="C57" s="92">
        <v>209787</v>
      </c>
      <c r="D57" s="115">
        <f t="shared" si="0"/>
        <v>209787</v>
      </c>
      <c r="E57" s="92">
        <v>200273.59</v>
      </c>
      <c r="F57" s="31">
        <f t="shared" si="1"/>
        <v>95.46520518430599</v>
      </c>
      <c r="G57" s="116">
        <f t="shared" si="2"/>
        <v>95.46520518430599</v>
      </c>
    </row>
    <row r="58" spans="1:7" ht="46.5" customHeight="1">
      <c r="A58" s="96">
        <v>41051400</v>
      </c>
      <c r="B58" s="96" t="s">
        <v>206</v>
      </c>
      <c r="C58" s="92">
        <v>889274</v>
      </c>
      <c r="D58" s="115">
        <f t="shared" si="0"/>
        <v>889274</v>
      </c>
      <c r="E58" s="92">
        <v>872442.49</v>
      </c>
      <c r="F58" s="31">
        <f t="shared" si="1"/>
        <v>98.1072751480421</v>
      </c>
      <c r="G58" s="116">
        <f t="shared" si="2"/>
        <v>98.1072751480421</v>
      </c>
    </row>
    <row r="59" spans="1:7" ht="46.5" customHeight="1">
      <c r="A59" s="96">
        <v>41051500</v>
      </c>
      <c r="B59" s="96" t="s">
        <v>202</v>
      </c>
      <c r="C59" s="92">
        <v>19914300</v>
      </c>
      <c r="D59" s="115">
        <f t="shared" si="0"/>
        <v>19914300</v>
      </c>
      <c r="E59" s="92">
        <v>19914300</v>
      </c>
      <c r="F59" s="31">
        <f t="shared" si="1"/>
        <v>100</v>
      </c>
      <c r="G59" s="116">
        <f t="shared" si="2"/>
        <v>100</v>
      </c>
    </row>
    <row r="60" spans="1:7" ht="46.5" customHeight="1">
      <c r="A60" s="96">
        <v>41052000</v>
      </c>
      <c r="B60" s="96" t="s">
        <v>203</v>
      </c>
      <c r="C60" s="92">
        <v>836655</v>
      </c>
      <c r="D60" s="115">
        <f t="shared" si="0"/>
        <v>836655</v>
      </c>
      <c r="E60" s="92">
        <v>836655</v>
      </c>
      <c r="F60" s="31">
        <f t="shared" si="1"/>
        <v>100</v>
      </c>
      <c r="G60" s="116">
        <f t="shared" si="2"/>
        <v>100</v>
      </c>
    </row>
    <row r="61" spans="1:7" ht="46.5" customHeight="1">
      <c r="A61" s="96">
        <v>41053000</v>
      </c>
      <c r="B61" s="96" t="s">
        <v>230</v>
      </c>
      <c r="C61" s="92">
        <v>635000</v>
      </c>
      <c r="D61" s="115">
        <f t="shared" si="0"/>
        <v>635000</v>
      </c>
      <c r="E61" s="92">
        <v>52150.3</v>
      </c>
      <c r="F61" s="31">
        <f t="shared" si="1"/>
        <v>8.212645669291339</v>
      </c>
      <c r="G61" s="116">
        <f t="shared" si="2"/>
        <v>8.212645669291339</v>
      </c>
    </row>
    <row r="62" spans="1:7" ht="46.5" customHeight="1">
      <c r="A62" s="96">
        <v>41053900</v>
      </c>
      <c r="B62" s="96" t="s">
        <v>204</v>
      </c>
      <c r="C62" s="92">
        <v>15315924.81</v>
      </c>
      <c r="D62" s="115">
        <f t="shared" si="0"/>
        <v>15315924.81</v>
      </c>
      <c r="E62" s="92">
        <v>12999346.88</v>
      </c>
      <c r="F62" s="31">
        <f t="shared" si="1"/>
        <v>84.87471074232833</v>
      </c>
      <c r="G62" s="116">
        <f t="shared" si="2"/>
        <v>84.87471074232833</v>
      </c>
    </row>
    <row r="63" spans="1:96" s="22" customFormat="1" ht="19.5" thickBot="1">
      <c r="A63" s="16"/>
      <c r="B63" s="19" t="s">
        <v>12</v>
      </c>
      <c r="C63" s="30">
        <f>SUM(C38,C37)</f>
        <v>426802292.76</v>
      </c>
      <c r="D63" s="115">
        <f t="shared" si="0"/>
        <v>426802292.76</v>
      </c>
      <c r="E63" s="30">
        <f>SUM(E38,E37)</f>
        <v>424618421.86</v>
      </c>
      <c r="F63" s="31">
        <f t="shared" si="1"/>
        <v>99.4883179080699</v>
      </c>
      <c r="G63" s="116">
        <f t="shared" si="2"/>
        <v>99.4883179080699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</row>
    <row r="64" spans="1:7" s="14" customFormat="1" ht="28.5" customHeight="1">
      <c r="A64" s="126" t="s">
        <v>1</v>
      </c>
      <c r="B64" s="127"/>
      <c r="C64" s="127"/>
      <c r="D64" s="127"/>
      <c r="E64" s="127"/>
      <c r="F64" s="127"/>
      <c r="G64" s="128"/>
    </row>
    <row r="65" spans="1:7" s="15" customFormat="1" ht="28.5" customHeight="1">
      <c r="A65" s="19">
        <v>20000000</v>
      </c>
      <c r="B65" s="19" t="s">
        <v>8</v>
      </c>
      <c r="C65" s="30">
        <f>SUM(C68,C66)</f>
        <v>4541700</v>
      </c>
      <c r="D65" s="115">
        <f t="shared" si="0"/>
        <v>4541700</v>
      </c>
      <c r="E65" s="30">
        <f>SUM(E68,E66)</f>
        <v>6441295.88</v>
      </c>
      <c r="F65" s="31">
        <f>IF(C65=0,"",E65/C65*100)</f>
        <v>141.82565735297354</v>
      </c>
      <c r="G65" s="116">
        <f>IF(D65=0,"",E65/D65*100)</f>
        <v>141.82565735297354</v>
      </c>
    </row>
    <row r="66" spans="1:7" s="15" customFormat="1" ht="28.5" customHeight="1">
      <c r="A66" s="19">
        <v>21000000</v>
      </c>
      <c r="B66" s="19" t="s">
        <v>35</v>
      </c>
      <c r="C66" s="30">
        <f>SUM(C67)</f>
        <v>0</v>
      </c>
      <c r="D66" s="115">
        <f t="shared" si="0"/>
        <v>0</v>
      </c>
      <c r="E66" s="30">
        <f>SUM(E67)</f>
        <v>2928</v>
      </c>
      <c r="F66" s="31">
        <f aca="true" t="shared" si="3" ref="F66:F77">IF(C66=0,"",E66/C66*100)</f>
      </c>
      <c r="G66" s="116">
        <f aca="true" t="shared" si="4" ref="G66:G77">IF(D66=0,"",E66/D66*100)</f>
      </c>
    </row>
    <row r="67" spans="1:7" ht="28.5" customHeight="1">
      <c r="A67" s="18">
        <v>21110000</v>
      </c>
      <c r="B67" s="18" t="s">
        <v>34</v>
      </c>
      <c r="C67" s="32"/>
      <c r="D67" s="115">
        <f t="shared" si="0"/>
        <v>0</v>
      </c>
      <c r="E67" s="32">
        <v>2928</v>
      </c>
      <c r="F67" s="31">
        <f t="shared" si="3"/>
      </c>
      <c r="G67" s="116">
        <f t="shared" si="4"/>
      </c>
    </row>
    <row r="68" spans="1:7" s="15" customFormat="1" ht="28.5" customHeight="1">
      <c r="A68" s="19">
        <v>25000000</v>
      </c>
      <c r="B68" s="19" t="s">
        <v>13</v>
      </c>
      <c r="C68" s="30">
        <f>SUM(C69:C70)</f>
        <v>4541700</v>
      </c>
      <c r="D68" s="115">
        <f t="shared" si="0"/>
        <v>4541700</v>
      </c>
      <c r="E68" s="30">
        <f>SUM(E69:E70)</f>
        <v>6438367.88</v>
      </c>
      <c r="F68" s="31">
        <f t="shared" si="3"/>
        <v>141.76118810137172</v>
      </c>
      <c r="G68" s="116">
        <f t="shared" si="4"/>
        <v>141.76118810137172</v>
      </c>
    </row>
    <row r="69" spans="1:7" ht="28.5" customHeight="1">
      <c r="A69" s="18">
        <v>25010000</v>
      </c>
      <c r="B69" s="23" t="s">
        <v>20</v>
      </c>
      <c r="C69" s="32">
        <v>3341700</v>
      </c>
      <c r="D69" s="115">
        <f t="shared" si="0"/>
        <v>3341700</v>
      </c>
      <c r="E69" s="32">
        <v>3765657.11</v>
      </c>
      <c r="F69" s="31">
        <f t="shared" si="3"/>
        <v>112.686869258162</v>
      </c>
      <c r="G69" s="116">
        <f t="shared" si="4"/>
        <v>112.686869258162</v>
      </c>
    </row>
    <row r="70" spans="1:7" ht="28.5" customHeight="1">
      <c r="A70" s="18">
        <v>25020000</v>
      </c>
      <c r="B70" s="23" t="s">
        <v>30</v>
      </c>
      <c r="C70" s="32">
        <v>1200000</v>
      </c>
      <c r="D70" s="115">
        <f t="shared" si="0"/>
        <v>1200000</v>
      </c>
      <c r="E70" s="32">
        <v>2672710.77</v>
      </c>
      <c r="F70" s="31">
        <f t="shared" si="3"/>
        <v>222.72589749999997</v>
      </c>
      <c r="G70" s="116">
        <f t="shared" si="4"/>
        <v>222.72589749999997</v>
      </c>
    </row>
    <row r="71" spans="1:7" s="15" customFormat="1" ht="28.5" customHeight="1">
      <c r="A71" s="16"/>
      <c r="B71" s="19" t="s">
        <v>14</v>
      </c>
      <c r="C71" s="30">
        <f>C65</f>
        <v>4541700</v>
      </c>
      <c r="D71" s="115">
        <f t="shared" si="0"/>
        <v>4541700</v>
      </c>
      <c r="E71" s="30">
        <f>E65</f>
        <v>6441295.88</v>
      </c>
      <c r="F71" s="31">
        <f t="shared" si="3"/>
        <v>141.82565735297354</v>
      </c>
      <c r="G71" s="116">
        <f t="shared" si="4"/>
        <v>141.82565735297354</v>
      </c>
    </row>
    <row r="72" spans="1:7" s="15" customFormat="1" ht="28.5" customHeight="1">
      <c r="A72" s="16">
        <v>40000000</v>
      </c>
      <c r="B72" s="28" t="s">
        <v>11</v>
      </c>
      <c r="C72" s="30">
        <f>SUM(C73)</f>
        <v>64000</v>
      </c>
      <c r="D72" s="115">
        <f t="shared" si="0"/>
        <v>64000</v>
      </c>
      <c r="E72" s="30">
        <f>SUM(E73)</f>
        <v>63348</v>
      </c>
      <c r="F72" s="31">
        <f t="shared" si="3"/>
        <v>98.98125</v>
      </c>
      <c r="G72" s="116">
        <f t="shared" si="4"/>
        <v>98.98125</v>
      </c>
    </row>
    <row r="73" spans="1:7" s="15" customFormat="1" ht="28.5" customHeight="1">
      <c r="A73" s="16">
        <v>41000000</v>
      </c>
      <c r="B73" s="25" t="s">
        <v>40</v>
      </c>
      <c r="C73" s="30">
        <f>C74</f>
        <v>64000</v>
      </c>
      <c r="D73" s="115">
        <f t="shared" si="0"/>
        <v>64000</v>
      </c>
      <c r="E73" s="30">
        <f>E74</f>
        <v>63348</v>
      </c>
      <c r="F73" s="31">
        <f t="shared" si="3"/>
        <v>98.98125</v>
      </c>
      <c r="G73" s="116">
        <f t="shared" si="4"/>
        <v>98.98125</v>
      </c>
    </row>
    <row r="74" spans="1:7" s="20" customFormat="1" ht="28.5" customHeight="1">
      <c r="A74" s="16">
        <v>41050000</v>
      </c>
      <c r="B74" s="27" t="s">
        <v>194</v>
      </c>
      <c r="C74" s="30">
        <f>SUM(C75)</f>
        <v>64000</v>
      </c>
      <c r="D74" s="115">
        <f t="shared" si="0"/>
        <v>64000</v>
      </c>
      <c r="E74" s="30">
        <f>SUM(E75)</f>
        <v>63348</v>
      </c>
      <c r="F74" s="31">
        <f t="shared" si="3"/>
        <v>98.98125</v>
      </c>
      <c r="G74" s="116">
        <f t="shared" si="4"/>
        <v>98.98125</v>
      </c>
    </row>
    <row r="75" spans="1:7" ht="28.5" customHeight="1">
      <c r="A75" s="96">
        <v>41053900</v>
      </c>
      <c r="B75" s="96" t="s">
        <v>204</v>
      </c>
      <c r="C75" s="92">
        <v>64000</v>
      </c>
      <c r="D75" s="115">
        <f t="shared" si="0"/>
        <v>64000</v>
      </c>
      <c r="E75" s="92">
        <v>63348</v>
      </c>
      <c r="F75" s="31">
        <f t="shared" si="3"/>
        <v>98.98125</v>
      </c>
      <c r="G75" s="116">
        <f t="shared" si="4"/>
        <v>98.98125</v>
      </c>
    </row>
    <row r="76" spans="1:7" ht="28.5" customHeight="1">
      <c r="A76" s="96"/>
      <c r="B76" s="19" t="s">
        <v>14</v>
      </c>
      <c r="C76" s="95">
        <f>SUM(C65,C72)</f>
        <v>4605700</v>
      </c>
      <c r="D76" s="115">
        <f t="shared" si="0"/>
        <v>4605700</v>
      </c>
      <c r="E76" s="95">
        <f>SUM(E65,E72)</f>
        <v>6504643.88</v>
      </c>
      <c r="F76" s="31">
        <f t="shared" si="3"/>
        <v>141.23029897735415</v>
      </c>
      <c r="G76" s="116">
        <f t="shared" si="4"/>
        <v>141.23029897735415</v>
      </c>
    </row>
    <row r="77" spans="1:7" s="15" customFormat="1" ht="28.5" customHeight="1">
      <c r="A77" s="16"/>
      <c r="B77" s="19" t="s">
        <v>15</v>
      </c>
      <c r="C77" s="30">
        <f>C63+C76</f>
        <v>431407992.76</v>
      </c>
      <c r="D77" s="115">
        <f t="shared" si="0"/>
        <v>431407992.76</v>
      </c>
      <c r="E77" s="30">
        <f>E63+E76</f>
        <v>431123065.74</v>
      </c>
      <c r="F77" s="31">
        <f t="shared" si="3"/>
        <v>99.93395416293122</v>
      </c>
      <c r="G77" s="116">
        <f t="shared" si="4"/>
        <v>99.93395416293122</v>
      </c>
    </row>
    <row r="78" ht="18.75">
      <c r="A78" s="1"/>
    </row>
    <row r="79" ht="18.75">
      <c r="A79" s="1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  <row r="112" ht="18.75">
      <c r="A112" s="1"/>
    </row>
    <row r="113" ht="18.75">
      <c r="A113" s="1"/>
    </row>
    <row r="114" ht="18.75">
      <c r="A114" s="1"/>
    </row>
    <row r="115" ht="18.75">
      <c r="A115" s="1"/>
    </row>
    <row r="116" ht="18.75">
      <c r="A116" s="1"/>
    </row>
    <row r="117" ht="18.75">
      <c r="A117" s="1"/>
    </row>
    <row r="118" ht="18.75">
      <c r="A118" s="1"/>
    </row>
    <row r="119" ht="18.75">
      <c r="A119" s="1"/>
    </row>
    <row r="120" ht="18.75">
      <c r="A120" s="1"/>
    </row>
    <row r="121" ht="18.75">
      <c r="A121" s="1"/>
    </row>
    <row r="122" ht="18.75">
      <c r="A122" s="1"/>
    </row>
  </sheetData>
  <sheetProtection/>
  <mergeCells count="6">
    <mergeCell ref="A64:G64"/>
    <mergeCell ref="B7:D7"/>
    <mergeCell ref="B8:D8"/>
    <mergeCell ref="B9:D9"/>
    <mergeCell ref="A14:G14"/>
    <mergeCell ref="A13:G13"/>
  </mergeCells>
  <printOptions/>
  <pageMargins left="0.3937007874015748" right="0.3937007874015748" top="0.3937007874015748" bottom="0.3937007874015748" header="0" footer="0"/>
  <pageSetup fitToHeight="100" horizontalDpi="600" verticalDpi="600" orientation="landscape" paperSize="9" scale="67" r:id="rId1"/>
  <headerFooter alignWithMargins="0">
    <oddFooter>&amp;R&amp;P</oddFooter>
  </headerFooter>
  <rowBreaks count="3" manualBreakCount="3">
    <brk id="33" max="6" man="1"/>
    <brk id="56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u252108</cp:lastModifiedBy>
  <cp:lastPrinted>2019-02-20T08:20:03Z</cp:lastPrinted>
  <dcterms:created xsi:type="dcterms:W3CDTF">2002-12-06T14:14:06Z</dcterms:created>
  <dcterms:modified xsi:type="dcterms:W3CDTF">2019-02-20T14:59:46Z</dcterms:modified>
  <cp:category/>
  <cp:version/>
  <cp:contentType/>
  <cp:contentStatus/>
</cp:coreProperties>
</file>