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50" windowWidth="12120" windowHeight="9120" activeTab="0"/>
  </bookViews>
  <sheets>
    <sheet name="2019" sheetId="1" r:id="rId1"/>
  </sheets>
  <definedNames>
    <definedName name="_xlnm.Print_Titles" localSheetId="0">'2019'!$B:$C</definedName>
    <definedName name="_xlnm.Print_Area" localSheetId="0">'2019'!$B$1:$AE$54</definedName>
  </definedNames>
  <calcPr fullCalcOnLoad="1"/>
</workbook>
</file>

<file path=xl/sharedStrings.xml><?xml version="1.0" encoding="utf-8"?>
<sst xmlns="http://schemas.openxmlformats.org/spreadsheetml/2006/main" count="93" uniqueCount="86">
  <si>
    <t>с. Анисів</t>
  </si>
  <si>
    <t>с. Боровики</t>
  </si>
  <si>
    <t>с. Боромики</t>
  </si>
  <si>
    <t>с. Дніпровське</t>
  </si>
  <si>
    <t>с. Киселівка</t>
  </si>
  <si>
    <t>с. Ковпита</t>
  </si>
  <si>
    <t>с. Мньов</t>
  </si>
  <si>
    <t>с. Пакуль</t>
  </si>
  <si>
    <t>с. Петрушин</t>
  </si>
  <si>
    <t>с. Піски</t>
  </si>
  <si>
    <t>с. Серединка</t>
  </si>
  <si>
    <t>с. Слабин</t>
  </si>
  <si>
    <t>с. Терехівка</t>
  </si>
  <si>
    <t>с. Халявин</t>
  </si>
  <si>
    <t>с. Черниш</t>
  </si>
  <si>
    <t>смт. Седнів</t>
  </si>
  <si>
    <t>грн.</t>
  </si>
  <si>
    <t>с. Вознесенське</t>
  </si>
  <si>
    <t>Додаток 5</t>
  </si>
  <si>
    <t>органам місцевого самоврядування для виплати заробітної плати</t>
  </si>
  <si>
    <t>до рішення Чернігівської районної ради</t>
  </si>
  <si>
    <t>Міжбюджетні трансферти  на 2019 рік</t>
  </si>
  <si>
    <t>Траснферти з інших місцевих бюджетів</t>
  </si>
  <si>
    <t>Кoд</t>
  </si>
  <si>
    <t>Найменування бюджету - одержувача/надавача міжбюджетного трансферту</t>
  </si>
  <si>
    <t>дотація на:</t>
  </si>
  <si>
    <t>субвенції</t>
  </si>
  <si>
    <t xml:space="preserve"> загального фонду на:</t>
  </si>
  <si>
    <t>найменування трансферту</t>
  </si>
  <si>
    <t>Бюджет Гончарівської селищної об’єднаної територіальної громади</t>
  </si>
  <si>
    <t>25511000000</t>
  </si>
  <si>
    <t>25514000000</t>
  </si>
  <si>
    <t>Бюджет Михайло-Коцюбинської селищної об’єднаної територіальної громади</t>
  </si>
  <si>
    <t>25515000000</t>
  </si>
  <si>
    <t>Бюджет Іванівської сільської об’єднаної територіальної громади</t>
  </si>
  <si>
    <t>25533000000</t>
  </si>
  <si>
    <t>Бюджет Олишівської селищної об’єднаної територіальної громади</t>
  </si>
  <si>
    <t>25100000000</t>
  </si>
  <si>
    <t>Обласний бюджет Чернігівської області</t>
  </si>
  <si>
    <t>УСЬОГО</t>
  </si>
  <si>
    <t>Трансферти іншим бюджетам</t>
  </si>
  <si>
    <t>утримання дошкільних навчальних закладів, які знаходяться на балансі сільських (селищних) рад</t>
  </si>
  <si>
    <t>утримання закладів культури,які знаходяться на балансі сільських (селищних) рад</t>
  </si>
  <si>
    <t>Про районний бюджет на 2019 рік</t>
  </si>
  <si>
    <t>с. Довжик</t>
  </si>
  <si>
    <t>с. Киїнка</t>
  </si>
  <si>
    <t>с. Кувечичі</t>
  </si>
  <si>
    <t>с. Мохнатин</t>
  </si>
  <si>
    <t>с. Новий Білоус</t>
  </si>
  <si>
    <t>с. Редьківка</t>
  </si>
  <si>
    <t>с. Роїще</t>
  </si>
  <si>
    <t>с. Рудка</t>
  </si>
  <si>
    <t>с. Старий Білоус</t>
  </si>
  <si>
    <t>с. Трисвятська Слобода</t>
  </si>
  <si>
    <t>с. Хмільниця</t>
  </si>
  <si>
    <t>с. Шестовиця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</si>
  <si>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</si>
  <si>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інші субвенції з місцевого бюджету</t>
  </si>
  <si>
    <t>Про внесення змін до рішення Чернігівської районної ради</t>
  </si>
  <si>
    <t>інші дотації з місцевого бюджету на виконання місцевих програм</t>
  </si>
  <si>
    <t>субвенція на:</t>
  </si>
  <si>
    <t xml:space="preserve">від 26 грудня 2018 року </t>
  </si>
  <si>
    <t>Начальник фінансового управління Чернігівської райдержадміністрації</t>
  </si>
  <si>
    <t>Л. ПОТАПЕНКО</t>
  </si>
  <si>
    <t xml:space="preserve">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</si>
  <si>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на здійснення заходів щодо соціально-економічного розвитку окремих територій</t>
  </si>
  <si>
    <t xml:space="preserve">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</si>
  <si>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на реалізацію заходів, спрямованих на підвищення якості освіти за рахунок відповідної субвенції з державного бюджету</t>
  </si>
  <si>
    <t>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</si>
  <si>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на здійснення переданих видатків у сфері охорони здоров'я за рахунок коштів медичної субвенції </t>
  </si>
  <si>
    <t xml:space="preserve">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</si>
  <si>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</si>
  <si>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</si>
  <si>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</si>
  <si>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</si>
  <si>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 xml:space="preserve">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</si>
  <si>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 на здійснення переданих видатків у сфері освіти за рахунок коштів освітньої субвенції</t>
  </si>
  <si>
    <t xml:space="preserve"> інші субвенції з місцевого бюджету (на виконання доручень виборців)</t>
  </si>
  <si>
    <t>інші субвенції з місцевого бюджету (на пільгове медичне обслуговування осіб, які постраждали внаслідок Чорнобильської катастрофи)</t>
  </si>
  <si>
    <t>інші субвенції з місцевого бюджету (на поховання учасників бойових дій та осіб з інвалідністю внаслідок війни)</t>
  </si>
  <si>
    <t>інші субвенції з місцевого бюджету (на виконання заходів Програми передачі нетелей багатодітним сім»ям, які проживають у сільській місцевості)</t>
  </si>
  <si>
    <t>зі змінами, внесеними рішенням</t>
  </si>
  <si>
    <t>Чернігівської районної ради 26 лютого 2019 року</t>
  </si>
  <si>
    <t>інші субвенції з місцевого бюджету ( на виконання доручень виборців)</t>
  </si>
  <si>
    <t>інші субвенції з місцевого бюджету (на медикаментозне забезпечення населення (інсулін))</t>
  </si>
  <si>
    <t xml:space="preserve">       серпня  2019 року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</si>
</sst>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5">
    <font>
      <sz val="10"/>
      <name val="Arial Cyr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0" xfId="0" applyFont="1" applyAlignment="1">
      <alignment vertical="top"/>
    </xf>
    <xf numFmtId="0" fontId="23" fillId="24" borderId="0" xfId="0" applyFont="1" applyFill="1" applyAlignment="1">
      <alignment vertical="top"/>
    </xf>
    <xf numFmtId="0" fontId="30" fillId="4" borderId="10" xfId="55" applyFont="1" applyFill="1" applyBorder="1" applyAlignment="1" applyProtection="1">
      <alignment horizontal="left" vertical="top"/>
      <protection locked="0"/>
    </xf>
    <xf numFmtId="0" fontId="30" fillId="4" borderId="10" xfId="0" applyNumberFormat="1" applyFont="1" applyFill="1" applyBorder="1" applyAlignment="1" applyProtection="1">
      <alignment vertical="top" wrapText="1"/>
      <protection/>
    </xf>
    <xf numFmtId="0" fontId="31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 horizontal="left"/>
    </xf>
    <xf numFmtId="0" fontId="33" fillId="0" borderId="0" xfId="0" applyFont="1" applyAlignment="1">
      <alignment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3" fontId="24" fillId="0" borderId="0" xfId="0" applyNumberFormat="1" applyFont="1" applyAlignment="1">
      <alignment vertical="top"/>
    </xf>
    <xf numFmtId="4" fontId="24" fillId="0" borderId="0" xfId="0" applyNumberFormat="1" applyFont="1" applyAlignment="1">
      <alignment vertical="top"/>
    </xf>
    <xf numFmtId="4" fontId="30" fillId="4" borderId="10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Font="1" applyAlignment="1">
      <alignment vertical="top"/>
    </xf>
    <xf numFmtId="0" fontId="27" fillId="0" borderId="0" xfId="0" applyFont="1" applyAlignment="1">
      <alignment vertical="top"/>
    </xf>
    <xf numFmtId="4" fontId="27" fillId="0" borderId="0" xfId="0" applyNumberFormat="1" applyFont="1" applyAlignment="1">
      <alignment vertical="top"/>
    </xf>
    <xf numFmtId="3" fontId="27" fillId="0" borderId="0" xfId="0" applyNumberFormat="1" applyFont="1" applyAlignment="1">
      <alignment vertical="top"/>
    </xf>
    <xf numFmtId="2" fontId="27" fillId="0" borderId="0" xfId="0" applyNumberFormat="1" applyFont="1" applyAlignment="1">
      <alignment vertical="top"/>
    </xf>
    <xf numFmtId="0" fontId="27" fillId="24" borderId="0" xfId="0" applyFont="1" applyFill="1" applyAlignment="1">
      <alignment vertical="top"/>
    </xf>
    <xf numFmtId="4" fontId="27" fillId="24" borderId="0" xfId="0" applyNumberFormat="1" applyFont="1" applyFill="1" applyAlignment="1">
      <alignment vertical="top"/>
    </xf>
    <xf numFmtId="3" fontId="27" fillId="24" borderId="0" xfId="0" applyNumberFormat="1" applyFont="1" applyFill="1" applyAlignment="1">
      <alignment vertical="top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vertical="top"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vertical="center" wrapText="1"/>
    </xf>
    <xf numFmtId="0" fontId="26" fillId="24" borderId="0" xfId="0" applyFont="1" applyFill="1" applyAlignment="1">
      <alignment horizontal="center" vertical="top"/>
    </xf>
    <xf numFmtId="0" fontId="26" fillId="24" borderId="0" xfId="0" applyFont="1" applyFill="1" applyAlignment="1">
      <alignment vertical="top"/>
    </xf>
    <xf numFmtId="0" fontId="23" fillId="24" borderId="0" xfId="0" applyFont="1" applyFill="1" applyAlignment="1">
      <alignment horizontal="center" vertical="top"/>
    </xf>
    <xf numFmtId="0" fontId="26" fillId="24" borderId="11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6" fillId="24" borderId="10" xfId="55" applyFont="1" applyFill="1" applyBorder="1" applyAlignment="1" applyProtection="1">
      <alignment horizontal="center" vertical="top"/>
      <protection locked="0"/>
    </xf>
    <xf numFmtId="0" fontId="26" fillId="24" borderId="10" xfId="55" applyFont="1" applyFill="1" applyBorder="1" applyAlignment="1" applyProtection="1">
      <alignment vertical="top"/>
      <protection locked="0"/>
    </xf>
    <xf numFmtId="4" fontId="26" fillId="24" borderId="10" xfId="55" applyNumberFormat="1" applyFont="1" applyFill="1" applyBorder="1" applyAlignment="1" applyProtection="1">
      <alignment vertical="top"/>
      <protection locked="0"/>
    </xf>
    <xf numFmtId="4" fontId="28" fillId="24" borderId="10" xfId="55" applyNumberFormat="1" applyFont="1" applyFill="1" applyBorder="1" applyAlignment="1" applyProtection="1">
      <alignment horizontal="right" vertical="top"/>
      <protection locked="0"/>
    </xf>
    <xf numFmtId="0" fontId="26" fillId="24" borderId="10" xfId="0" applyFont="1" applyFill="1" applyBorder="1" applyAlignment="1">
      <alignment vertical="top"/>
    </xf>
    <xf numFmtId="0" fontId="26" fillId="24" borderId="10" xfId="33" applyFont="1" applyFill="1" applyBorder="1" applyAlignment="1">
      <alignment horizontal="center" vertical="center" wrapText="1"/>
      <protection/>
    </xf>
    <xf numFmtId="0" fontId="26" fillId="24" borderId="10" xfId="33" applyFont="1" applyFill="1" applyBorder="1" applyAlignment="1">
      <alignment horizontal="left" vertical="center" wrapText="1"/>
      <protection/>
    </xf>
    <xf numFmtId="4" fontId="26" fillId="24" borderId="10" xfId="33" applyNumberFormat="1" applyFont="1" applyFill="1" applyBorder="1" applyAlignment="1">
      <alignment horizontal="left" vertical="center" wrapText="1"/>
      <protection/>
    </xf>
    <xf numFmtId="4" fontId="28" fillId="24" borderId="10" xfId="33" applyNumberFormat="1" applyFont="1" applyFill="1" applyBorder="1" applyAlignment="1">
      <alignment horizontal="right" vertical="center" wrapText="1"/>
      <protection/>
    </xf>
    <xf numFmtId="0" fontId="32" fillId="24" borderId="0" xfId="0" applyFont="1" applyFill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 vertical="top" wrapText="1"/>
    </xf>
    <xf numFmtId="0" fontId="26" fillId="24" borderId="16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7" xfId="0" applyFont="1" applyFill="1" applyBorder="1" applyAlignment="1">
      <alignment horizontal="center" vertical="top" wrapText="1"/>
    </xf>
    <xf numFmtId="0" fontId="26" fillId="24" borderId="18" xfId="0" applyFont="1" applyFill="1" applyBorder="1" applyAlignment="1">
      <alignment horizontal="center" vertical="top" wrapText="1"/>
    </xf>
    <xf numFmtId="0" fontId="26" fillId="24" borderId="19" xfId="0" applyFont="1" applyFill="1" applyBorder="1" applyAlignment="1">
      <alignment horizontal="center" vertical="top" wrapText="1"/>
    </xf>
    <xf numFmtId="0" fontId="26" fillId="24" borderId="20" xfId="0" applyFont="1" applyFill="1" applyBorder="1" applyAlignment="1">
      <alignment horizontal="center" vertical="top" wrapText="1"/>
    </xf>
    <xf numFmtId="0" fontId="26" fillId="24" borderId="2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 vertical="top" wrapText="1"/>
    </xf>
    <xf numFmtId="0" fontId="26" fillId="24" borderId="23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vertical="top" wrapText="1"/>
    </xf>
    <xf numFmtId="0" fontId="26" fillId="24" borderId="24" xfId="0" applyFont="1" applyFill="1" applyBorder="1" applyAlignment="1">
      <alignment horizontal="center" vertical="top" wrapText="1"/>
    </xf>
    <xf numFmtId="0" fontId="26" fillId="24" borderId="25" xfId="0" applyFont="1" applyFill="1" applyBorder="1" applyAlignment="1">
      <alignment horizontal="center" vertical="top" wrapText="1"/>
    </xf>
    <xf numFmtId="0" fontId="26" fillId="24" borderId="26" xfId="0" applyFont="1" applyFill="1" applyBorder="1" applyAlignment="1">
      <alignment horizontal="center" vertical="top" wrapText="1"/>
    </xf>
    <xf numFmtId="0" fontId="26" fillId="24" borderId="27" xfId="0" applyFont="1" applyFill="1" applyBorder="1" applyAlignment="1">
      <alignment horizontal="center" vertical="top" wrapText="1"/>
    </xf>
    <xf numFmtId="0" fontId="26" fillId="24" borderId="28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6"/>
  <sheetViews>
    <sheetView tabSelected="1" view="pageBreakPreview" zoomScale="46" zoomScaleNormal="80" zoomScaleSheetLayoutView="46" zoomScalePageLayoutView="0" workbookViewId="0" topLeftCell="Y34">
      <selection activeCell="I3" sqref="I3"/>
    </sheetView>
  </sheetViews>
  <sheetFormatPr defaultColWidth="8.875" defaultRowHeight="12.75"/>
  <cols>
    <col min="1" max="1" width="8.875" style="1" customWidth="1"/>
    <col min="2" max="2" width="23.125" style="1" customWidth="1"/>
    <col min="3" max="5" width="39.625" style="1" customWidth="1"/>
    <col min="6" max="6" width="47.00390625" style="1" customWidth="1"/>
    <col min="7" max="7" width="39.625" style="1" customWidth="1"/>
    <col min="8" max="9" width="79.375" style="1" customWidth="1"/>
    <col min="10" max="10" width="58.75390625" style="1" customWidth="1"/>
    <col min="11" max="11" width="39.625" style="1" customWidth="1"/>
    <col min="12" max="13" width="58.75390625" style="1" customWidth="1"/>
    <col min="14" max="18" width="39.625" style="1" customWidth="1"/>
    <col min="19" max="21" width="62.875" style="1" customWidth="1"/>
    <col min="22" max="22" width="71.875" style="1" customWidth="1"/>
    <col min="23" max="30" width="39.625" style="2" customWidth="1"/>
    <col min="31" max="31" width="39.625" style="1" customWidth="1"/>
    <col min="32" max="32" width="15.375" style="1" bestFit="1" customWidth="1"/>
    <col min="33" max="16384" width="8.875" style="1" customWidth="1"/>
  </cols>
  <sheetData>
    <row r="1" spans="3:31" s="22" customFormat="1" ht="33.75" customHeight="1">
      <c r="C1" s="23"/>
      <c r="D1" s="23"/>
      <c r="E1" s="23"/>
      <c r="F1" s="23"/>
      <c r="G1" s="23"/>
      <c r="H1" s="23"/>
      <c r="I1" s="24" t="s">
        <v>18</v>
      </c>
      <c r="L1" s="23"/>
      <c r="M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3:31" s="22" customFormat="1" ht="30" customHeight="1">
      <c r="C2" s="23"/>
      <c r="D2" s="23"/>
      <c r="E2" s="23"/>
      <c r="F2" s="23"/>
      <c r="G2" s="23"/>
      <c r="H2" s="23"/>
      <c r="I2" s="24" t="s">
        <v>20</v>
      </c>
      <c r="L2" s="23"/>
      <c r="M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3:31" s="22" customFormat="1" ht="30" customHeight="1">
      <c r="C3" s="23"/>
      <c r="D3" s="23"/>
      <c r="E3" s="23"/>
      <c r="F3" s="23"/>
      <c r="G3" s="23"/>
      <c r="H3" s="23"/>
      <c r="I3" s="24" t="s">
        <v>85</v>
      </c>
      <c r="L3" s="23"/>
      <c r="M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3:31" s="22" customFormat="1" ht="30" customHeight="1">
      <c r="C4" s="23"/>
      <c r="D4" s="23"/>
      <c r="E4" s="23"/>
      <c r="F4" s="23"/>
      <c r="G4" s="23"/>
      <c r="H4" s="23"/>
      <c r="I4" s="24" t="s">
        <v>58</v>
      </c>
      <c r="L4" s="23"/>
      <c r="M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3:31" s="22" customFormat="1" ht="24" customHeight="1">
      <c r="C5" s="23"/>
      <c r="D5" s="23"/>
      <c r="E5" s="23"/>
      <c r="F5" s="23"/>
      <c r="G5" s="23"/>
      <c r="H5" s="23"/>
      <c r="I5" s="24" t="s">
        <v>61</v>
      </c>
      <c r="L5" s="23"/>
      <c r="M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3:31" s="22" customFormat="1" ht="27.75" customHeight="1">
      <c r="C6" s="23"/>
      <c r="D6" s="23"/>
      <c r="E6" s="23"/>
      <c r="F6" s="23"/>
      <c r="G6" s="23"/>
      <c r="H6" s="23"/>
      <c r="I6" s="24" t="s">
        <v>43</v>
      </c>
      <c r="L6" s="23"/>
      <c r="M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2:31" s="22" customFormat="1" ht="31.5" customHeight="1">
      <c r="B7" s="23"/>
      <c r="C7" s="23"/>
      <c r="D7" s="23"/>
      <c r="E7" s="23"/>
      <c r="F7" s="23"/>
      <c r="G7" s="23"/>
      <c r="H7" s="23"/>
      <c r="I7" s="25" t="s">
        <v>81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2:31" s="22" customFormat="1" ht="31.5" customHeight="1">
      <c r="B8" s="23"/>
      <c r="C8" s="23"/>
      <c r="D8" s="23"/>
      <c r="E8" s="23"/>
      <c r="F8" s="23"/>
      <c r="G8" s="23"/>
      <c r="H8" s="23"/>
      <c r="I8" s="25" t="s">
        <v>82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2:31" s="22" customFormat="1" ht="33.75" customHeight="1">
      <c r="B9" s="26"/>
      <c r="C9" s="26"/>
      <c r="D9" s="26"/>
      <c r="F9" s="47" t="s">
        <v>21</v>
      </c>
      <c r="G9" s="47"/>
      <c r="H9" s="47"/>
      <c r="I9" s="47"/>
      <c r="J9" s="47"/>
      <c r="K9" s="26"/>
      <c r="L9" s="27"/>
      <c r="M9" s="27"/>
      <c r="N9" s="26"/>
      <c r="O9" s="26"/>
      <c r="P9" s="26"/>
      <c r="Q9" s="26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2:17" s="22" customFormat="1" ht="33" customHeight="1" thickBot="1">
      <c r="L10" s="29" t="s">
        <v>16</v>
      </c>
      <c r="M10" s="29"/>
      <c r="P10" s="30"/>
      <c r="Q10" s="30"/>
    </row>
    <row r="11" spans="2:31" s="31" customFormat="1" ht="61.5" customHeight="1" thickBot="1">
      <c r="B11" s="51" t="s">
        <v>23</v>
      </c>
      <c r="C11" s="54" t="s">
        <v>24</v>
      </c>
      <c r="D11" s="57" t="s">
        <v>22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  <c r="U11" s="60"/>
      <c r="V11" s="48" t="s">
        <v>39</v>
      </c>
      <c r="W11" s="57" t="s">
        <v>40</v>
      </c>
      <c r="X11" s="58"/>
      <c r="Y11" s="58"/>
      <c r="Z11" s="59"/>
      <c r="AA11" s="59"/>
      <c r="AB11" s="59"/>
      <c r="AC11" s="59"/>
      <c r="AD11" s="60"/>
      <c r="AE11" s="55" t="s">
        <v>39</v>
      </c>
    </row>
    <row r="12" spans="2:31" s="31" customFormat="1" ht="26.25" customHeight="1">
      <c r="B12" s="52"/>
      <c r="C12" s="52"/>
      <c r="D12" s="50" t="s">
        <v>25</v>
      </c>
      <c r="E12" s="50"/>
      <c r="F12" s="50" t="s">
        <v>26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49"/>
      <c r="W12" s="50" t="s">
        <v>25</v>
      </c>
      <c r="X12" s="50"/>
      <c r="Y12" s="50"/>
      <c r="Z12" s="64" t="s">
        <v>60</v>
      </c>
      <c r="AA12" s="65"/>
      <c r="AB12" s="65"/>
      <c r="AC12" s="65"/>
      <c r="AD12" s="66"/>
      <c r="AE12" s="56"/>
    </row>
    <row r="13" spans="2:31" s="31" customFormat="1" ht="28.5" customHeight="1">
      <c r="B13" s="52"/>
      <c r="C13" s="52"/>
      <c r="D13" s="53"/>
      <c r="E13" s="53"/>
      <c r="F13" s="53" t="s">
        <v>27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49"/>
      <c r="W13" s="61" t="s">
        <v>27</v>
      </c>
      <c r="X13" s="62"/>
      <c r="Y13" s="63"/>
      <c r="Z13" s="61" t="s">
        <v>27</v>
      </c>
      <c r="AA13" s="62"/>
      <c r="AB13" s="62"/>
      <c r="AC13" s="62"/>
      <c r="AD13" s="63"/>
      <c r="AE13" s="56"/>
    </row>
    <row r="14" spans="2:31" s="31" customFormat="1" ht="48" customHeight="1">
      <c r="B14" s="52"/>
      <c r="C14" s="52"/>
      <c r="D14" s="53" t="s">
        <v>28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49"/>
      <c r="W14" s="61" t="s">
        <v>28</v>
      </c>
      <c r="X14" s="62"/>
      <c r="Y14" s="62"/>
      <c r="Z14" s="62"/>
      <c r="AA14" s="62"/>
      <c r="AB14" s="62"/>
      <c r="AC14" s="62"/>
      <c r="AD14" s="63"/>
      <c r="AE14" s="56"/>
    </row>
    <row r="15" spans="2:31" s="31" customFormat="1" ht="237.75" customHeight="1">
      <c r="B15" s="52"/>
      <c r="C15" s="52"/>
      <c r="D15" s="32" t="s">
        <v>71</v>
      </c>
      <c r="E15" s="33" t="s">
        <v>59</v>
      </c>
      <c r="F15" s="34" t="s">
        <v>72</v>
      </c>
      <c r="G15" s="33" t="s">
        <v>73</v>
      </c>
      <c r="H15" s="34" t="s">
        <v>74</v>
      </c>
      <c r="I15" s="34" t="s">
        <v>75</v>
      </c>
      <c r="J15" s="34" t="s">
        <v>76</v>
      </c>
      <c r="K15" s="33" t="s">
        <v>56</v>
      </c>
      <c r="L15" s="34" t="s">
        <v>64</v>
      </c>
      <c r="M15" s="34" t="s">
        <v>70</v>
      </c>
      <c r="N15" s="33" t="s">
        <v>69</v>
      </c>
      <c r="O15" s="33" t="s">
        <v>68</v>
      </c>
      <c r="P15" s="33" t="s">
        <v>57</v>
      </c>
      <c r="Q15" s="33" t="s">
        <v>77</v>
      </c>
      <c r="R15" s="33" t="s">
        <v>78</v>
      </c>
      <c r="S15" s="33" t="s">
        <v>79</v>
      </c>
      <c r="T15" s="33" t="s">
        <v>80</v>
      </c>
      <c r="U15" s="33" t="s">
        <v>67</v>
      </c>
      <c r="V15" s="50"/>
      <c r="W15" s="35" t="s">
        <v>41</v>
      </c>
      <c r="X15" s="35" t="s">
        <v>42</v>
      </c>
      <c r="Y15" s="36" t="s">
        <v>19</v>
      </c>
      <c r="Z15" s="36" t="s">
        <v>64</v>
      </c>
      <c r="AA15" s="36" t="s">
        <v>65</v>
      </c>
      <c r="AB15" s="36" t="s">
        <v>66</v>
      </c>
      <c r="AC15" s="36" t="s">
        <v>83</v>
      </c>
      <c r="AD15" s="36" t="s">
        <v>84</v>
      </c>
      <c r="AE15" s="50"/>
    </row>
    <row r="16" spans="2:31" s="31" customFormat="1" ht="22.5">
      <c r="B16" s="37">
        <v>1</v>
      </c>
      <c r="C16" s="37">
        <v>2</v>
      </c>
      <c r="D16" s="37">
        <v>3</v>
      </c>
      <c r="E16" s="37">
        <v>4</v>
      </c>
      <c r="F16" s="37">
        <v>5</v>
      </c>
      <c r="G16" s="37">
        <v>6</v>
      </c>
      <c r="H16" s="37">
        <v>7</v>
      </c>
      <c r="I16" s="37">
        <v>8</v>
      </c>
      <c r="J16" s="37">
        <v>9</v>
      </c>
      <c r="K16" s="37">
        <v>10</v>
      </c>
      <c r="L16" s="37">
        <v>11</v>
      </c>
      <c r="M16" s="37">
        <v>12</v>
      </c>
      <c r="N16" s="37">
        <v>13</v>
      </c>
      <c r="O16" s="37">
        <v>14</v>
      </c>
      <c r="P16" s="37">
        <v>15</v>
      </c>
      <c r="Q16" s="37">
        <v>16</v>
      </c>
      <c r="R16" s="37">
        <v>17</v>
      </c>
      <c r="S16" s="37">
        <v>18</v>
      </c>
      <c r="T16" s="37">
        <v>19</v>
      </c>
      <c r="U16" s="37">
        <v>20</v>
      </c>
      <c r="V16" s="37">
        <v>21</v>
      </c>
      <c r="W16" s="37">
        <v>22</v>
      </c>
      <c r="X16" s="37">
        <v>23</v>
      </c>
      <c r="Y16" s="37">
        <v>24</v>
      </c>
      <c r="Z16" s="37">
        <v>25</v>
      </c>
      <c r="AA16" s="37">
        <v>26</v>
      </c>
      <c r="AB16" s="37">
        <v>27</v>
      </c>
      <c r="AC16" s="37">
        <v>28</v>
      </c>
      <c r="AD16" s="37">
        <v>29</v>
      </c>
      <c r="AE16" s="37">
        <v>30</v>
      </c>
    </row>
    <row r="17" spans="2:31" s="22" customFormat="1" ht="27" customHeight="1">
      <c r="B17" s="38">
        <v>25321502000</v>
      </c>
      <c r="C17" s="39" t="s">
        <v>0</v>
      </c>
      <c r="D17" s="40"/>
      <c r="E17" s="41">
        <v>25090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>
        <f>67740+125130.98</f>
        <v>192870.97999999998</v>
      </c>
      <c r="Q17" s="41"/>
      <c r="R17" s="41"/>
      <c r="S17" s="41"/>
      <c r="T17" s="41"/>
      <c r="U17" s="41"/>
      <c r="V17" s="41">
        <f aca="true" t="shared" si="0" ref="V17:V50">SUM(D17:U17)</f>
        <v>217960.97999999998</v>
      </c>
      <c r="W17" s="41"/>
      <c r="X17" s="41">
        <v>156084</v>
      </c>
      <c r="Y17" s="41"/>
      <c r="Z17" s="41"/>
      <c r="AA17" s="41"/>
      <c r="AB17" s="41"/>
      <c r="AC17" s="41"/>
      <c r="AD17" s="41"/>
      <c r="AE17" s="41">
        <f>SUM(W17:AD17)</f>
        <v>156084</v>
      </c>
    </row>
    <row r="18" spans="2:31" s="22" customFormat="1" ht="27" customHeight="1">
      <c r="B18" s="38">
        <v>25321503000</v>
      </c>
      <c r="C18" s="39" t="s">
        <v>1</v>
      </c>
      <c r="D18" s="40"/>
      <c r="E18" s="41">
        <v>2229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>
        <v>1257</v>
      </c>
      <c r="Q18" s="41"/>
      <c r="R18" s="41"/>
      <c r="S18" s="41"/>
      <c r="T18" s="41"/>
      <c r="U18" s="41"/>
      <c r="V18" s="41">
        <f t="shared" si="0"/>
        <v>3486</v>
      </c>
      <c r="W18" s="41"/>
      <c r="X18" s="41">
        <v>56298</v>
      </c>
      <c r="Y18" s="41"/>
      <c r="Z18" s="41"/>
      <c r="AA18" s="41"/>
      <c r="AB18" s="41"/>
      <c r="AC18" s="41"/>
      <c r="AD18" s="41"/>
      <c r="AE18" s="41">
        <f aca="true" t="shared" si="1" ref="AE18:AE50">SUM(W18:AD18)</f>
        <v>56298</v>
      </c>
    </row>
    <row r="19" spans="2:31" s="22" customFormat="1" ht="27" customHeight="1">
      <c r="B19" s="38">
        <v>25321504000</v>
      </c>
      <c r="C19" s="39" t="s">
        <v>2</v>
      </c>
      <c r="D19" s="40"/>
      <c r="E19" s="41">
        <v>177789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>
        <f>12500+28870.2</f>
        <v>41370.2</v>
      </c>
      <c r="Q19" s="41"/>
      <c r="R19" s="41"/>
      <c r="S19" s="41"/>
      <c r="T19" s="41"/>
      <c r="U19" s="41"/>
      <c r="V19" s="41">
        <f t="shared" si="0"/>
        <v>219159.2</v>
      </c>
      <c r="W19" s="41">
        <v>739922</v>
      </c>
      <c r="X19" s="41">
        <v>145570</v>
      </c>
      <c r="Y19" s="41"/>
      <c r="Z19" s="41"/>
      <c r="AA19" s="41">
        <v>60000</v>
      </c>
      <c r="AB19" s="41"/>
      <c r="AC19" s="41">
        <v>12000</v>
      </c>
      <c r="AD19" s="41"/>
      <c r="AE19" s="41">
        <f t="shared" si="1"/>
        <v>957492</v>
      </c>
    </row>
    <row r="20" spans="2:31" s="22" customFormat="1" ht="27" customHeight="1">
      <c r="B20" s="38">
        <v>25321537000</v>
      </c>
      <c r="C20" s="39" t="s">
        <v>17</v>
      </c>
      <c r="D20" s="40"/>
      <c r="E20" s="41">
        <v>94669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>
        <v>55532.18</v>
      </c>
      <c r="Q20" s="41"/>
      <c r="R20" s="41"/>
      <c r="S20" s="41"/>
      <c r="T20" s="41"/>
      <c r="U20" s="41"/>
      <c r="V20" s="41">
        <f t="shared" si="0"/>
        <v>150201.18</v>
      </c>
      <c r="W20" s="41"/>
      <c r="X20" s="41">
        <v>53848</v>
      </c>
      <c r="Y20" s="41"/>
      <c r="Z20" s="41"/>
      <c r="AA20" s="41"/>
      <c r="AB20" s="41"/>
      <c r="AC20" s="41"/>
      <c r="AD20" s="41"/>
      <c r="AE20" s="41">
        <f t="shared" si="1"/>
        <v>53848</v>
      </c>
    </row>
    <row r="21" spans="2:31" s="22" customFormat="1" ht="27" customHeight="1">
      <c r="B21" s="38">
        <v>25321507000</v>
      </c>
      <c r="C21" s="39" t="s">
        <v>3</v>
      </c>
      <c r="D21" s="40"/>
      <c r="E21" s="41">
        <v>22458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>
        <f t="shared" si="0"/>
        <v>22458</v>
      </c>
      <c r="W21" s="41">
        <v>125705</v>
      </c>
      <c r="X21" s="41">
        <v>185359</v>
      </c>
      <c r="Y21" s="41"/>
      <c r="Z21" s="41"/>
      <c r="AA21" s="41">
        <v>80000</v>
      </c>
      <c r="AB21" s="41"/>
      <c r="AC21" s="41"/>
      <c r="AD21" s="41"/>
      <c r="AE21" s="41">
        <f t="shared" si="1"/>
        <v>391064</v>
      </c>
    </row>
    <row r="22" spans="2:31" s="22" customFormat="1" ht="27" customHeight="1">
      <c r="B22" s="38">
        <v>25321508000</v>
      </c>
      <c r="C22" s="42" t="s">
        <v>44</v>
      </c>
      <c r="D22" s="40"/>
      <c r="E22" s="41">
        <v>13982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>
        <v>101016.07</v>
      </c>
      <c r="Q22" s="41"/>
      <c r="R22" s="41"/>
      <c r="S22" s="41"/>
      <c r="T22" s="41"/>
      <c r="U22" s="41"/>
      <c r="V22" s="41">
        <f t="shared" si="0"/>
        <v>114998.07</v>
      </c>
      <c r="W22" s="41"/>
      <c r="X22" s="41">
        <v>47721</v>
      </c>
      <c r="Y22" s="41"/>
      <c r="Z22" s="41"/>
      <c r="AA22" s="41"/>
      <c r="AB22" s="41"/>
      <c r="AC22" s="41"/>
      <c r="AD22" s="41"/>
      <c r="AE22" s="41">
        <f t="shared" si="1"/>
        <v>47721</v>
      </c>
    </row>
    <row r="23" spans="2:31" s="22" customFormat="1" ht="27" customHeight="1">
      <c r="B23" s="38">
        <v>25321513000</v>
      </c>
      <c r="C23" s="42" t="s">
        <v>45</v>
      </c>
      <c r="D23" s="40"/>
      <c r="E23" s="41">
        <v>265989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>
        <f>85000+869974.17</f>
        <v>954974.17</v>
      </c>
      <c r="Q23" s="41"/>
      <c r="R23" s="41"/>
      <c r="S23" s="41"/>
      <c r="T23" s="41"/>
      <c r="U23" s="41"/>
      <c r="V23" s="41">
        <f t="shared" si="0"/>
        <v>1220963.17</v>
      </c>
      <c r="W23" s="41">
        <v>1884400</v>
      </c>
      <c r="X23" s="41">
        <v>187505</v>
      </c>
      <c r="Y23" s="41"/>
      <c r="Z23" s="41">
        <v>17000</v>
      </c>
      <c r="AA23" s="41">
        <v>80000</v>
      </c>
      <c r="AB23" s="41">
        <v>237800</v>
      </c>
      <c r="AC23" s="41"/>
      <c r="AD23" s="41"/>
      <c r="AE23" s="41">
        <f t="shared" si="1"/>
        <v>2406705</v>
      </c>
    </row>
    <row r="24" spans="2:31" s="22" customFormat="1" ht="27" customHeight="1">
      <c r="B24" s="38">
        <v>25321514000</v>
      </c>
      <c r="C24" s="39" t="s">
        <v>4</v>
      </c>
      <c r="D24" s="40"/>
      <c r="E24" s="41">
        <f>101831+106196</f>
        <v>208027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>
        <v>386673.24</v>
      </c>
      <c r="Q24" s="41"/>
      <c r="R24" s="41"/>
      <c r="S24" s="41"/>
      <c r="T24" s="41"/>
      <c r="U24" s="41"/>
      <c r="V24" s="41">
        <f t="shared" si="0"/>
        <v>594700.24</v>
      </c>
      <c r="W24" s="41">
        <v>550198</v>
      </c>
      <c r="X24" s="41">
        <v>131905</v>
      </c>
      <c r="Y24" s="41"/>
      <c r="Z24" s="41"/>
      <c r="AA24" s="41"/>
      <c r="AB24" s="41"/>
      <c r="AC24" s="41"/>
      <c r="AD24" s="41"/>
      <c r="AE24" s="41">
        <f t="shared" si="1"/>
        <v>682103</v>
      </c>
    </row>
    <row r="25" spans="2:31" s="22" customFormat="1" ht="27" customHeight="1">
      <c r="B25" s="38">
        <v>25321515000</v>
      </c>
      <c r="C25" s="39" t="s">
        <v>5</v>
      </c>
      <c r="D25" s="40"/>
      <c r="E25" s="41">
        <v>33116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>
        <f>84000+77024.78</f>
        <v>161024.78</v>
      </c>
      <c r="Q25" s="41"/>
      <c r="R25" s="41"/>
      <c r="S25" s="41"/>
      <c r="T25" s="41"/>
      <c r="U25" s="41"/>
      <c r="V25" s="41">
        <f t="shared" si="0"/>
        <v>194140.78</v>
      </c>
      <c r="W25" s="41"/>
      <c r="X25" s="41">
        <v>78316</v>
      </c>
      <c r="Y25" s="41"/>
      <c r="Z25" s="41"/>
      <c r="AA25" s="41"/>
      <c r="AB25" s="41"/>
      <c r="AC25" s="41"/>
      <c r="AD25" s="41"/>
      <c r="AE25" s="41">
        <f t="shared" si="1"/>
        <v>78316</v>
      </c>
    </row>
    <row r="26" spans="2:31" s="22" customFormat="1" ht="27" customHeight="1">
      <c r="B26" s="38">
        <v>25321517000</v>
      </c>
      <c r="C26" s="42" t="s">
        <v>46</v>
      </c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>
        <f t="shared" si="0"/>
        <v>0</v>
      </c>
      <c r="W26" s="41">
        <v>327463</v>
      </c>
      <c r="X26" s="41">
        <v>87717</v>
      </c>
      <c r="Y26" s="41"/>
      <c r="Z26" s="41"/>
      <c r="AA26" s="41">
        <v>50000</v>
      </c>
      <c r="AB26" s="41"/>
      <c r="AC26" s="41">
        <v>10000</v>
      </c>
      <c r="AD26" s="41"/>
      <c r="AE26" s="41">
        <f t="shared" si="1"/>
        <v>475180</v>
      </c>
    </row>
    <row r="27" spans="2:31" s="22" customFormat="1" ht="27" customHeight="1">
      <c r="B27" s="38">
        <v>25321520000</v>
      </c>
      <c r="C27" s="39" t="s">
        <v>6</v>
      </c>
      <c r="D27" s="40"/>
      <c r="E27" s="41">
        <v>10836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>
        <v>24226.38</v>
      </c>
      <c r="Q27" s="41"/>
      <c r="R27" s="41"/>
      <c r="S27" s="41"/>
      <c r="T27" s="41"/>
      <c r="U27" s="41"/>
      <c r="V27" s="41">
        <f t="shared" si="0"/>
        <v>35062.380000000005</v>
      </c>
      <c r="W27" s="41"/>
      <c r="X27" s="41">
        <v>75676</v>
      </c>
      <c r="Y27" s="41"/>
      <c r="Z27" s="41"/>
      <c r="AA27" s="41"/>
      <c r="AB27" s="41"/>
      <c r="AC27" s="41"/>
      <c r="AD27" s="41"/>
      <c r="AE27" s="41">
        <f t="shared" si="1"/>
        <v>75676</v>
      </c>
    </row>
    <row r="28" spans="2:31" s="22" customFormat="1" ht="27" customHeight="1">
      <c r="B28" s="38">
        <v>25321521000</v>
      </c>
      <c r="C28" s="42" t="s">
        <v>47</v>
      </c>
      <c r="D28" s="40"/>
      <c r="E28" s="41">
        <v>22109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>
        <f>4078+19540.41</f>
        <v>23618.41</v>
      </c>
      <c r="Q28" s="41"/>
      <c r="R28" s="41"/>
      <c r="S28" s="41"/>
      <c r="T28" s="41"/>
      <c r="U28" s="41"/>
      <c r="V28" s="41">
        <f t="shared" si="0"/>
        <v>45727.41</v>
      </c>
      <c r="W28" s="41"/>
      <c r="X28" s="41">
        <v>68565</v>
      </c>
      <c r="Y28" s="41"/>
      <c r="Z28" s="41"/>
      <c r="AA28" s="41"/>
      <c r="AB28" s="41"/>
      <c r="AC28" s="41">
        <v>12000</v>
      </c>
      <c r="AD28" s="41"/>
      <c r="AE28" s="41">
        <f t="shared" si="1"/>
        <v>80565</v>
      </c>
    </row>
    <row r="29" spans="2:31" s="22" customFormat="1" ht="27" customHeight="1">
      <c r="B29" s="38">
        <v>25321522000</v>
      </c>
      <c r="C29" s="42" t="s">
        <v>48</v>
      </c>
      <c r="D29" s="40"/>
      <c r="E29" s="41">
        <v>73639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>
        <f>180070+235999</f>
        <v>416069</v>
      </c>
      <c r="Q29" s="41"/>
      <c r="R29" s="41"/>
      <c r="S29" s="41"/>
      <c r="T29" s="41"/>
      <c r="U29" s="41"/>
      <c r="V29" s="41">
        <f t="shared" si="0"/>
        <v>489708</v>
      </c>
      <c r="W29" s="41">
        <v>458045</v>
      </c>
      <c r="X29" s="41">
        <v>138826</v>
      </c>
      <c r="Y29" s="41"/>
      <c r="Z29" s="41"/>
      <c r="AA29" s="41"/>
      <c r="AB29" s="41">
        <f>307200+49900</f>
        <v>357100</v>
      </c>
      <c r="AC29" s="41"/>
      <c r="AD29" s="41"/>
      <c r="AE29" s="41">
        <f t="shared" si="1"/>
        <v>953971</v>
      </c>
    </row>
    <row r="30" spans="2:31" s="22" customFormat="1" ht="27" customHeight="1">
      <c r="B30" s="38">
        <v>25321523000</v>
      </c>
      <c r="C30" s="39" t="s">
        <v>7</v>
      </c>
      <c r="D30" s="40"/>
      <c r="E30" s="41">
        <v>700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>
        <v>135477.72</v>
      </c>
      <c r="Q30" s="41"/>
      <c r="R30" s="41"/>
      <c r="S30" s="41"/>
      <c r="T30" s="41"/>
      <c r="U30" s="41"/>
      <c r="V30" s="41">
        <f t="shared" si="0"/>
        <v>136177.72</v>
      </c>
      <c r="W30" s="41">
        <v>366566</v>
      </c>
      <c r="X30" s="41">
        <v>122710</v>
      </c>
      <c r="Y30" s="41"/>
      <c r="Z30" s="41"/>
      <c r="AA30" s="41"/>
      <c r="AB30" s="41"/>
      <c r="AC30" s="41"/>
      <c r="AD30" s="41"/>
      <c r="AE30" s="41">
        <f t="shared" si="1"/>
        <v>489276</v>
      </c>
    </row>
    <row r="31" spans="2:31" s="22" customFormat="1" ht="27" customHeight="1">
      <c r="B31" s="38">
        <v>25321524000</v>
      </c>
      <c r="C31" s="39" t="s">
        <v>8</v>
      </c>
      <c r="D31" s="40"/>
      <c r="E31" s="41">
        <v>15185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>
        <v>20523.8</v>
      </c>
      <c r="Q31" s="41"/>
      <c r="R31" s="41"/>
      <c r="S31" s="41"/>
      <c r="T31" s="41"/>
      <c r="U31" s="41"/>
      <c r="V31" s="41">
        <f t="shared" si="0"/>
        <v>35708.8</v>
      </c>
      <c r="W31" s="41"/>
      <c r="X31" s="41">
        <v>88118</v>
      </c>
      <c r="Y31" s="41"/>
      <c r="Z31" s="41"/>
      <c r="AA31" s="41">
        <v>60000</v>
      </c>
      <c r="AB31" s="41"/>
      <c r="AC31" s="41">
        <v>12000</v>
      </c>
      <c r="AD31" s="41"/>
      <c r="AE31" s="41">
        <f t="shared" si="1"/>
        <v>160118</v>
      </c>
    </row>
    <row r="32" spans="2:31" s="22" customFormat="1" ht="27" customHeight="1">
      <c r="B32" s="38">
        <v>25321525000</v>
      </c>
      <c r="C32" s="39" t="s">
        <v>9</v>
      </c>
      <c r="D32" s="40"/>
      <c r="E32" s="41">
        <v>8726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>
        <f t="shared" si="0"/>
        <v>8726</v>
      </c>
      <c r="W32" s="41"/>
      <c r="X32" s="41">
        <v>221388</v>
      </c>
      <c r="Y32" s="41">
        <f>70680+60000</f>
        <v>130680</v>
      </c>
      <c r="Z32" s="41"/>
      <c r="AA32" s="41"/>
      <c r="AB32" s="41"/>
      <c r="AC32" s="41"/>
      <c r="AD32" s="41"/>
      <c r="AE32" s="41">
        <f t="shared" si="1"/>
        <v>352068</v>
      </c>
    </row>
    <row r="33" spans="2:31" s="22" customFormat="1" ht="27" customHeight="1">
      <c r="B33" s="38">
        <v>25321528000</v>
      </c>
      <c r="C33" s="42" t="s">
        <v>49</v>
      </c>
      <c r="D33" s="40"/>
      <c r="E33" s="41">
        <v>6603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>
        <f t="shared" si="0"/>
        <v>6603</v>
      </c>
      <c r="W33" s="41"/>
      <c r="X33" s="41">
        <v>94156</v>
      </c>
      <c r="Y33" s="41">
        <v>50700</v>
      </c>
      <c r="Z33" s="41"/>
      <c r="AA33" s="41"/>
      <c r="AB33" s="41"/>
      <c r="AC33" s="41"/>
      <c r="AD33" s="41"/>
      <c r="AE33" s="41">
        <f t="shared" si="1"/>
        <v>144856</v>
      </c>
    </row>
    <row r="34" spans="2:31" s="22" customFormat="1" ht="27" customHeight="1">
      <c r="B34" s="38">
        <v>25321529000</v>
      </c>
      <c r="C34" s="42" t="s">
        <v>50</v>
      </c>
      <c r="D34" s="40"/>
      <c r="E34" s="41">
        <v>78996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>
        <v>11509.04</v>
      </c>
      <c r="Q34" s="41"/>
      <c r="R34" s="41"/>
      <c r="S34" s="41"/>
      <c r="T34" s="41"/>
      <c r="U34" s="41"/>
      <c r="V34" s="41">
        <f t="shared" si="0"/>
        <v>90505.04000000001</v>
      </c>
      <c r="W34" s="41">
        <v>427425</v>
      </c>
      <c r="X34" s="41">
        <v>104315</v>
      </c>
      <c r="Y34" s="41"/>
      <c r="Z34" s="41"/>
      <c r="AA34" s="41"/>
      <c r="AB34" s="41"/>
      <c r="AC34" s="41"/>
      <c r="AD34" s="41"/>
      <c r="AE34" s="41">
        <f t="shared" si="1"/>
        <v>531740</v>
      </c>
    </row>
    <row r="35" spans="2:31" s="22" customFormat="1" ht="27" customHeight="1">
      <c r="B35" s="38">
        <v>25321530000</v>
      </c>
      <c r="C35" s="42" t="s">
        <v>51</v>
      </c>
      <c r="D35" s="40"/>
      <c r="E35" s="41">
        <v>10949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>
        <v>1797.77</v>
      </c>
      <c r="Q35" s="41"/>
      <c r="R35" s="41"/>
      <c r="S35" s="41"/>
      <c r="T35" s="41"/>
      <c r="U35" s="41"/>
      <c r="V35" s="41">
        <f t="shared" si="0"/>
        <v>12746.77</v>
      </c>
      <c r="W35" s="41">
        <v>370378</v>
      </c>
      <c r="X35" s="41">
        <v>149682</v>
      </c>
      <c r="Y35" s="41"/>
      <c r="Z35" s="41"/>
      <c r="AA35" s="41">
        <v>120000</v>
      </c>
      <c r="AB35" s="41"/>
      <c r="AC35" s="41"/>
      <c r="AD35" s="41"/>
      <c r="AE35" s="41">
        <f t="shared" si="1"/>
        <v>640060</v>
      </c>
    </row>
    <row r="36" spans="2:31" s="22" customFormat="1" ht="27" customHeight="1">
      <c r="B36" s="38">
        <v>25321531000</v>
      </c>
      <c r="C36" s="39" t="s">
        <v>10</v>
      </c>
      <c r="D36" s="40"/>
      <c r="E36" s="41">
        <v>23505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>
        <v>15145.06</v>
      </c>
      <c r="Q36" s="41"/>
      <c r="R36" s="41"/>
      <c r="S36" s="41"/>
      <c r="T36" s="41"/>
      <c r="U36" s="41"/>
      <c r="V36" s="41">
        <f t="shared" si="0"/>
        <v>38650.06</v>
      </c>
      <c r="W36" s="41"/>
      <c r="X36" s="41">
        <v>46115</v>
      </c>
      <c r="Y36" s="41"/>
      <c r="Z36" s="41"/>
      <c r="AA36" s="41"/>
      <c r="AB36" s="41"/>
      <c r="AC36" s="41"/>
      <c r="AD36" s="41"/>
      <c r="AE36" s="41">
        <f t="shared" si="1"/>
        <v>46115</v>
      </c>
    </row>
    <row r="37" spans="2:31" s="22" customFormat="1" ht="27" customHeight="1">
      <c r="B37" s="38">
        <v>25321532000</v>
      </c>
      <c r="C37" s="39" t="s">
        <v>11</v>
      </c>
      <c r="D37" s="40"/>
      <c r="E37" s="41">
        <v>6926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>
        <f>13500+9064.96</f>
        <v>22564.96</v>
      </c>
      <c r="Q37" s="41"/>
      <c r="R37" s="41"/>
      <c r="S37" s="41"/>
      <c r="T37" s="41"/>
      <c r="U37" s="41"/>
      <c r="V37" s="41">
        <f t="shared" si="0"/>
        <v>29490.96</v>
      </c>
      <c r="W37" s="41"/>
      <c r="X37" s="41">
        <v>150669</v>
      </c>
      <c r="Y37" s="41"/>
      <c r="Z37" s="41"/>
      <c r="AA37" s="41"/>
      <c r="AB37" s="41"/>
      <c r="AC37" s="41"/>
      <c r="AD37" s="41"/>
      <c r="AE37" s="41">
        <f t="shared" si="1"/>
        <v>150669</v>
      </c>
    </row>
    <row r="38" spans="2:31" s="22" customFormat="1" ht="27" customHeight="1">
      <c r="B38" s="38">
        <v>25321535000</v>
      </c>
      <c r="C38" s="42" t="s">
        <v>52</v>
      </c>
      <c r="D38" s="40"/>
      <c r="E38" s="41">
        <v>36872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>
        <f>234420+14603</f>
        <v>249023</v>
      </c>
      <c r="Q38" s="41"/>
      <c r="R38" s="41"/>
      <c r="S38" s="41"/>
      <c r="T38" s="41"/>
      <c r="U38" s="41"/>
      <c r="V38" s="41">
        <f t="shared" si="0"/>
        <v>285895</v>
      </c>
      <c r="W38" s="41">
        <v>1338918</v>
      </c>
      <c r="X38" s="41">
        <v>117163</v>
      </c>
      <c r="Y38" s="41"/>
      <c r="Z38" s="41"/>
      <c r="AA38" s="41">
        <f>150000+60000</f>
        <v>210000</v>
      </c>
      <c r="AB38" s="41"/>
      <c r="AC38" s="41"/>
      <c r="AD38" s="41"/>
      <c r="AE38" s="41">
        <f t="shared" si="1"/>
        <v>1666081</v>
      </c>
    </row>
    <row r="39" spans="2:31" s="22" customFormat="1" ht="27" customHeight="1">
      <c r="B39" s="38">
        <v>25321536000</v>
      </c>
      <c r="C39" s="39" t="s">
        <v>12</v>
      </c>
      <c r="D39" s="40"/>
      <c r="E39" s="41">
        <v>38880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>
        <f>18000+42356.75</f>
        <v>60356.75</v>
      </c>
      <c r="Q39" s="41"/>
      <c r="R39" s="41"/>
      <c r="S39" s="41"/>
      <c r="T39" s="41"/>
      <c r="U39" s="41"/>
      <c r="V39" s="41">
        <f t="shared" si="0"/>
        <v>99236.75</v>
      </c>
      <c r="W39" s="41"/>
      <c r="X39" s="41">
        <v>101791</v>
      </c>
      <c r="Y39" s="41"/>
      <c r="Z39" s="41"/>
      <c r="AA39" s="41"/>
      <c r="AB39" s="41"/>
      <c r="AC39" s="41">
        <v>10000</v>
      </c>
      <c r="AD39" s="41"/>
      <c r="AE39" s="41">
        <f t="shared" si="1"/>
        <v>111791</v>
      </c>
    </row>
    <row r="40" spans="2:31" s="22" customFormat="1" ht="27" customHeight="1">
      <c r="B40" s="38">
        <v>25321527000</v>
      </c>
      <c r="C40" s="42" t="s">
        <v>53</v>
      </c>
      <c r="D40" s="40"/>
      <c r="E40" s="41">
        <v>47380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>
        <f>66824+81929</f>
        <v>148753</v>
      </c>
      <c r="Q40" s="41"/>
      <c r="R40" s="41"/>
      <c r="S40" s="41"/>
      <c r="T40" s="41"/>
      <c r="U40" s="41"/>
      <c r="V40" s="41">
        <f t="shared" si="0"/>
        <v>196133</v>
      </c>
      <c r="W40" s="41"/>
      <c r="X40" s="41">
        <v>133988</v>
      </c>
      <c r="Y40" s="41"/>
      <c r="Z40" s="41"/>
      <c r="AA40" s="41"/>
      <c r="AB40" s="41"/>
      <c r="AC40" s="41"/>
      <c r="AD40" s="41"/>
      <c r="AE40" s="41">
        <f t="shared" si="1"/>
        <v>133988</v>
      </c>
    </row>
    <row r="41" spans="2:31" s="22" customFormat="1" ht="27" customHeight="1">
      <c r="B41" s="38">
        <v>25321538000</v>
      </c>
      <c r="C41" s="39" t="s">
        <v>13</v>
      </c>
      <c r="D41" s="40"/>
      <c r="E41" s="41">
        <v>45115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>
        <v>110019.41</v>
      </c>
      <c r="Q41" s="41"/>
      <c r="R41" s="41"/>
      <c r="S41" s="41"/>
      <c r="T41" s="41"/>
      <c r="U41" s="41"/>
      <c r="V41" s="41">
        <f t="shared" si="0"/>
        <v>155134.41</v>
      </c>
      <c r="W41" s="41">
        <v>474328</v>
      </c>
      <c r="X41" s="41">
        <v>108863</v>
      </c>
      <c r="Y41" s="41"/>
      <c r="Z41" s="41"/>
      <c r="AA41" s="41"/>
      <c r="AB41" s="41"/>
      <c r="AC41" s="41"/>
      <c r="AD41" s="41"/>
      <c r="AE41" s="41">
        <f t="shared" si="1"/>
        <v>583191</v>
      </c>
    </row>
    <row r="42" spans="2:31" s="22" customFormat="1" ht="27" customHeight="1">
      <c r="B42" s="38">
        <v>25321539000</v>
      </c>
      <c r="C42" s="42" t="s">
        <v>54</v>
      </c>
      <c r="D42" s="40"/>
      <c r="E42" s="41">
        <v>116901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>
        <v>28290.37</v>
      </c>
      <c r="Q42" s="41"/>
      <c r="R42" s="41"/>
      <c r="S42" s="41"/>
      <c r="T42" s="41"/>
      <c r="U42" s="41"/>
      <c r="V42" s="41">
        <f t="shared" si="0"/>
        <v>145191.37</v>
      </c>
      <c r="W42" s="41">
        <v>544652</v>
      </c>
      <c r="X42" s="41">
        <v>264830</v>
      </c>
      <c r="Y42" s="41"/>
      <c r="Z42" s="41"/>
      <c r="AA42" s="41"/>
      <c r="AB42" s="41">
        <v>244300</v>
      </c>
      <c r="AC42" s="41">
        <v>12000</v>
      </c>
      <c r="AD42" s="41"/>
      <c r="AE42" s="41">
        <f t="shared" si="1"/>
        <v>1065782</v>
      </c>
    </row>
    <row r="43" spans="2:31" s="22" customFormat="1" ht="27" customHeight="1">
      <c r="B43" s="38">
        <v>25321540000</v>
      </c>
      <c r="C43" s="39" t="s">
        <v>14</v>
      </c>
      <c r="D43" s="40"/>
      <c r="E43" s="41">
        <v>77020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>
        <f>35973+20251</f>
        <v>56224</v>
      </c>
      <c r="Q43" s="41"/>
      <c r="R43" s="41"/>
      <c r="S43" s="41"/>
      <c r="T43" s="41"/>
      <c r="U43" s="41"/>
      <c r="V43" s="41">
        <f t="shared" si="0"/>
        <v>133244</v>
      </c>
      <c r="W43" s="41"/>
      <c r="X43" s="41">
        <v>101719</v>
      </c>
      <c r="Y43" s="41"/>
      <c r="Z43" s="41"/>
      <c r="AA43" s="41"/>
      <c r="AB43" s="41"/>
      <c r="AC43" s="41">
        <v>12000</v>
      </c>
      <c r="AD43" s="41"/>
      <c r="AE43" s="41">
        <f t="shared" si="1"/>
        <v>113719</v>
      </c>
    </row>
    <row r="44" spans="2:31" s="22" customFormat="1" ht="27" customHeight="1">
      <c r="B44" s="38">
        <v>25321541000</v>
      </c>
      <c r="C44" s="42" t="s">
        <v>55</v>
      </c>
      <c r="D44" s="40"/>
      <c r="E44" s="41">
        <v>11168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>
        <v>5762.74</v>
      </c>
      <c r="Q44" s="41"/>
      <c r="R44" s="41"/>
      <c r="S44" s="41"/>
      <c r="T44" s="41"/>
      <c r="U44" s="41"/>
      <c r="V44" s="41">
        <f t="shared" si="0"/>
        <v>16930.739999999998</v>
      </c>
      <c r="W44" s="41"/>
      <c r="X44" s="41">
        <v>155709</v>
      </c>
      <c r="Y44" s="41"/>
      <c r="Z44" s="41"/>
      <c r="AA44" s="41">
        <v>100000</v>
      </c>
      <c r="AB44" s="41"/>
      <c r="AC44" s="41"/>
      <c r="AD44" s="41"/>
      <c r="AE44" s="41">
        <f t="shared" si="1"/>
        <v>255709</v>
      </c>
    </row>
    <row r="45" spans="2:31" s="22" customFormat="1" ht="27" customHeight="1">
      <c r="B45" s="38">
        <v>25321404000</v>
      </c>
      <c r="C45" s="39" t="s">
        <v>15</v>
      </c>
      <c r="D45" s="40"/>
      <c r="E45" s="41">
        <f>100553+61940+47700</f>
        <v>210193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>
        <f t="shared" si="0"/>
        <v>210193</v>
      </c>
      <c r="W45" s="41">
        <v>496463</v>
      </c>
      <c r="X45" s="41">
        <v>58516</v>
      </c>
      <c r="Y45" s="41"/>
      <c r="Z45" s="41"/>
      <c r="AA45" s="41"/>
      <c r="AB45" s="41"/>
      <c r="AC45" s="41"/>
      <c r="AD45" s="41"/>
      <c r="AE45" s="41">
        <f t="shared" si="1"/>
        <v>554979</v>
      </c>
    </row>
    <row r="46" spans="2:31" s="22" customFormat="1" ht="69.75">
      <c r="B46" s="43" t="s">
        <v>30</v>
      </c>
      <c r="C46" s="44" t="s">
        <v>29</v>
      </c>
      <c r="D46" s="45"/>
      <c r="E46" s="41">
        <v>48968</v>
      </c>
      <c r="F46" s="41"/>
      <c r="G46" s="41"/>
      <c r="H46" s="41"/>
      <c r="I46" s="41"/>
      <c r="J46" s="41"/>
      <c r="K46" s="41"/>
      <c r="L46" s="41"/>
      <c r="M46" s="41"/>
      <c r="N46" s="41">
        <v>3303600</v>
      </c>
      <c r="O46" s="41"/>
      <c r="P46" s="41">
        <f>249735+15000+138900</f>
        <v>403635</v>
      </c>
      <c r="Q46" s="41"/>
      <c r="R46" s="41"/>
      <c r="S46" s="41"/>
      <c r="T46" s="41"/>
      <c r="U46" s="41"/>
      <c r="V46" s="41">
        <f t="shared" si="0"/>
        <v>3756203</v>
      </c>
      <c r="W46" s="41"/>
      <c r="X46" s="41"/>
      <c r="Y46" s="41"/>
      <c r="Z46" s="41"/>
      <c r="AA46" s="41"/>
      <c r="AB46" s="41"/>
      <c r="AC46" s="41"/>
      <c r="AD46" s="41"/>
      <c r="AE46" s="41">
        <f t="shared" si="1"/>
        <v>0</v>
      </c>
    </row>
    <row r="47" spans="2:31" s="22" customFormat="1" ht="91.5" customHeight="1">
      <c r="B47" s="43" t="s">
        <v>31</v>
      </c>
      <c r="C47" s="44" t="s">
        <v>32</v>
      </c>
      <c r="D47" s="45"/>
      <c r="E47" s="41">
        <f>369964+20000+20000</f>
        <v>409964</v>
      </c>
      <c r="F47" s="41"/>
      <c r="G47" s="41"/>
      <c r="H47" s="41"/>
      <c r="I47" s="41"/>
      <c r="J47" s="41"/>
      <c r="K47" s="41"/>
      <c r="L47" s="41"/>
      <c r="M47" s="41"/>
      <c r="N47" s="41">
        <v>5863800</v>
      </c>
      <c r="O47" s="41"/>
      <c r="P47" s="41">
        <f>1630036+510746+166480</f>
        <v>2307262</v>
      </c>
      <c r="Q47" s="41"/>
      <c r="R47" s="41"/>
      <c r="S47" s="41"/>
      <c r="T47" s="41"/>
      <c r="U47" s="41"/>
      <c r="V47" s="41">
        <f t="shared" si="0"/>
        <v>8581026</v>
      </c>
      <c r="W47" s="41"/>
      <c r="X47" s="41"/>
      <c r="Y47" s="41"/>
      <c r="Z47" s="41"/>
      <c r="AA47" s="41"/>
      <c r="AB47" s="41"/>
      <c r="AC47" s="41"/>
      <c r="AD47" s="41"/>
      <c r="AE47" s="41">
        <f t="shared" si="1"/>
        <v>0</v>
      </c>
    </row>
    <row r="48" spans="2:31" s="22" customFormat="1" ht="69.75">
      <c r="B48" s="43" t="s">
        <v>33</v>
      </c>
      <c r="C48" s="44" t="s">
        <v>34</v>
      </c>
      <c r="D48" s="45"/>
      <c r="E48" s="41">
        <v>145598</v>
      </c>
      <c r="F48" s="41"/>
      <c r="G48" s="41"/>
      <c r="H48" s="41"/>
      <c r="I48" s="41"/>
      <c r="J48" s="41"/>
      <c r="K48" s="41"/>
      <c r="L48" s="41"/>
      <c r="M48" s="41"/>
      <c r="N48" s="41">
        <v>3860600</v>
      </c>
      <c r="O48" s="41"/>
      <c r="P48" s="41">
        <f>710005+10000-348729.77</f>
        <v>371275.23</v>
      </c>
      <c r="Q48" s="41"/>
      <c r="R48" s="41"/>
      <c r="S48" s="41"/>
      <c r="T48" s="41"/>
      <c r="U48" s="41"/>
      <c r="V48" s="41">
        <f t="shared" si="0"/>
        <v>4377473.23</v>
      </c>
      <c r="W48" s="41"/>
      <c r="X48" s="41"/>
      <c r="Y48" s="41"/>
      <c r="Z48" s="41"/>
      <c r="AA48" s="41"/>
      <c r="AB48" s="41"/>
      <c r="AC48" s="41"/>
      <c r="AD48" s="41"/>
      <c r="AE48" s="41">
        <f t="shared" si="1"/>
        <v>0</v>
      </c>
    </row>
    <row r="49" spans="2:31" s="22" customFormat="1" ht="69.75">
      <c r="B49" s="43" t="s">
        <v>35</v>
      </c>
      <c r="C49" s="44" t="s">
        <v>36</v>
      </c>
      <c r="D49" s="45"/>
      <c r="E49" s="41">
        <v>155514</v>
      </c>
      <c r="F49" s="41"/>
      <c r="G49" s="41"/>
      <c r="H49" s="41"/>
      <c r="I49" s="41"/>
      <c r="J49" s="41"/>
      <c r="K49" s="41"/>
      <c r="L49" s="41"/>
      <c r="M49" s="41"/>
      <c r="N49" s="41">
        <v>1983400</v>
      </c>
      <c r="O49" s="41"/>
      <c r="P49" s="41">
        <f>1110532-300000+12000</f>
        <v>822532</v>
      </c>
      <c r="Q49" s="41"/>
      <c r="R49" s="41"/>
      <c r="S49" s="41"/>
      <c r="T49" s="41"/>
      <c r="U49" s="41"/>
      <c r="V49" s="41">
        <f t="shared" si="0"/>
        <v>2961446</v>
      </c>
      <c r="W49" s="41"/>
      <c r="X49" s="41"/>
      <c r="Y49" s="41"/>
      <c r="Z49" s="41"/>
      <c r="AA49" s="41"/>
      <c r="AB49" s="41"/>
      <c r="AC49" s="41"/>
      <c r="AD49" s="41"/>
      <c r="AE49" s="41">
        <f t="shared" si="1"/>
        <v>0</v>
      </c>
    </row>
    <row r="50" spans="2:32" s="22" customFormat="1" ht="46.5">
      <c r="B50" s="43" t="s">
        <v>37</v>
      </c>
      <c r="C50" s="44" t="s">
        <v>38</v>
      </c>
      <c r="D50" s="46">
        <v>2784800</v>
      </c>
      <c r="E50" s="41">
        <v>300000</v>
      </c>
      <c r="F50" s="41">
        <f>70997200-28711355+560000</f>
        <v>42845845</v>
      </c>
      <c r="G50" s="41">
        <v>7283900</v>
      </c>
      <c r="H50" s="41">
        <v>74907500</v>
      </c>
      <c r="I50" s="41">
        <v>1511200</v>
      </c>
      <c r="J50" s="41">
        <v>1188800</v>
      </c>
      <c r="K50" s="41">
        <f>211450+750000</f>
        <v>961450</v>
      </c>
      <c r="L50" s="41">
        <f>577100+450333</f>
        <v>1027433</v>
      </c>
      <c r="M50" s="41">
        <v>1049819</v>
      </c>
      <c r="N50" s="41"/>
      <c r="O50" s="41">
        <f>790400+50200</f>
        <v>840600</v>
      </c>
      <c r="P50" s="41"/>
      <c r="Q50" s="41">
        <v>241880</v>
      </c>
      <c r="R50" s="41">
        <v>434900</v>
      </c>
      <c r="S50" s="41">
        <v>11400</v>
      </c>
      <c r="T50" s="41">
        <v>46040</v>
      </c>
      <c r="U50" s="41">
        <v>1773044</v>
      </c>
      <c r="V50" s="41">
        <f t="shared" si="0"/>
        <v>137208611</v>
      </c>
      <c r="W50" s="41"/>
      <c r="X50" s="41"/>
      <c r="Y50" s="41"/>
      <c r="Z50" s="41"/>
      <c r="AA50" s="41"/>
      <c r="AB50" s="41"/>
      <c r="AC50" s="41"/>
      <c r="AD50" s="41">
        <f>530124.14-80000</f>
        <v>450124.14</v>
      </c>
      <c r="AE50" s="41">
        <f t="shared" si="1"/>
        <v>450124.14</v>
      </c>
      <c r="AF50" s="23"/>
    </row>
    <row r="51" spans="2:31" s="5" customFormat="1" ht="39.75" customHeight="1">
      <c r="B51" s="3"/>
      <c r="C51" s="4" t="s">
        <v>39</v>
      </c>
      <c r="D51" s="13">
        <f aca="true" t="shared" si="2" ref="D51:AE51">SUM(D17:D50)</f>
        <v>2784800</v>
      </c>
      <c r="E51" s="13">
        <f t="shared" si="2"/>
        <v>2745096</v>
      </c>
      <c r="F51" s="13">
        <f t="shared" si="2"/>
        <v>42845845</v>
      </c>
      <c r="G51" s="13">
        <f t="shared" si="2"/>
        <v>7283900</v>
      </c>
      <c r="H51" s="13">
        <f t="shared" si="2"/>
        <v>74907500</v>
      </c>
      <c r="I51" s="13">
        <f t="shared" si="2"/>
        <v>1511200</v>
      </c>
      <c r="J51" s="13">
        <f t="shared" si="2"/>
        <v>1188800</v>
      </c>
      <c r="K51" s="13">
        <f t="shared" si="2"/>
        <v>961450</v>
      </c>
      <c r="L51" s="13">
        <f t="shared" si="2"/>
        <v>1027433</v>
      </c>
      <c r="M51" s="13">
        <f t="shared" si="2"/>
        <v>1049819</v>
      </c>
      <c r="N51" s="13">
        <f t="shared" si="2"/>
        <v>15011400</v>
      </c>
      <c r="O51" s="13">
        <f t="shared" si="2"/>
        <v>840600</v>
      </c>
      <c r="P51" s="13">
        <f t="shared" si="2"/>
        <v>7128784.260000002</v>
      </c>
      <c r="Q51" s="13">
        <f t="shared" si="2"/>
        <v>241880</v>
      </c>
      <c r="R51" s="13">
        <f t="shared" si="2"/>
        <v>434900</v>
      </c>
      <c r="S51" s="13">
        <f t="shared" si="2"/>
        <v>11400</v>
      </c>
      <c r="T51" s="13">
        <f t="shared" si="2"/>
        <v>46040</v>
      </c>
      <c r="U51" s="13">
        <f t="shared" si="2"/>
        <v>1773044</v>
      </c>
      <c r="V51" s="13">
        <f t="shared" si="2"/>
        <v>161793891.26</v>
      </c>
      <c r="W51" s="13">
        <f t="shared" si="2"/>
        <v>8104463</v>
      </c>
      <c r="X51" s="13">
        <f t="shared" si="2"/>
        <v>3433122</v>
      </c>
      <c r="Y51" s="13">
        <f t="shared" si="2"/>
        <v>181380</v>
      </c>
      <c r="Z51" s="13">
        <f t="shared" si="2"/>
        <v>17000</v>
      </c>
      <c r="AA51" s="13">
        <f t="shared" si="2"/>
        <v>760000</v>
      </c>
      <c r="AB51" s="13">
        <f t="shared" si="2"/>
        <v>839200</v>
      </c>
      <c r="AC51" s="13">
        <f t="shared" si="2"/>
        <v>80000</v>
      </c>
      <c r="AD51" s="13">
        <f t="shared" si="2"/>
        <v>450124.14</v>
      </c>
      <c r="AE51" s="13">
        <f t="shared" si="2"/>
        <v>13865289.14</v>
      </c>
    </row>
    <row r="53" ht="6" customHeight="1"/>
    <row r="54" spans="6:35" ht="24" customHeight="1">
      <c r="F54" s="11"/>
      <c r="P54" s="12"/>
      <c r="Q54" s="12"/>
      <c r="W54" s="9" t="s">
        <v>62</v>
      </c>
      <c r="X54" s="10"/>
      <c r="Y54" s="10"/>
      <c r="Z54" s="10"/>
      <c r="AA54" s="10"/>
      <c r="AB54" s="10"/>
      <c r="AC54" s="10"/>
      <c r="AD54" s="10"/>
      <c r="AE54" s="10" t="s">
        <v>63</v>
      </c>
      <c r="AF54" s="6"/>
      <c r="AG54" s="7"/>
      <c r="AH54" s="8"/>
      <c r="AI54" s="8"/>
    </row>
    <row r="55" spans="16:32" s="15" customFormat="1" ht="27" customHeight="1">
      <c r="P55" s="16"/>
      <c r="Q55" s="16"/>
      <c r="R55" s="17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22:33" s="15" customFormat="1" ht="20.25">
      <c r="V56" s="18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23:33" s="15" customFormat="1" ht="20.25"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23:30" s="15" customFormat="1" ht="20.25">
      <c r="W58" s="19"/>
      <c r="X58" s="19"/>
      <c r="Y58" s="19"/>
      <c r="Z58" s="19"/>
      <c r="AA58" s="19"/>
      <c r="AB58" s="19"/>
      <c r="AC58" s="19"/>
      <c r="AD58" s="19"/>
    </row>
    <row r="59" spans="22:30" s="15" customFormat="1" ht="20.25">
      <c r="V59" s="15">
        <f>5529896+156263995.26</f>
        <v>161793891.26</v>
      </c>
      <c r="W59" s="20"/>
      <c r="X59" s="19"/>
      <c r="Y59" s="19"/>
      <c r="Z59" s="19"/>
      <c r="AA59" s="19"/>
      <c r="AB59" s="19"/>
      <c r="AC59" s="19"/>
      <c r="AD59" s="19"/>
    </row>
    <row r="60" spans="22:31" s="15" customFormat="1" ht="20.25">
      <c r="V60" s="16">
        <f>V59-V51</f>
        <v>0</v>
      </c>
      <c r="W60" s="19"/>
      <c r="X60" s="19"/>
      <c r="Y60" s="19"/>
      <c r="Z60" s="19"/>
      <c r="AA60" s="19"/>
      <c r="AB60" s="19"/>
      <c r="AC60" s="19"/>
      <c r="AD60" s="19"/>
      <c r="AE60" s="16">
        <f>AE51-13915289.14</f>
        <v>-50000</v>
      </c>
    </row>
    <row r="61" spans="23:30" s="15" customFormat="1" ht="20.25">
      <c r="W61" s="19"/>
      <c r="X61" s="19"/>
      <c r="Y61" s="21"/>
      <c r="Z61" s="21"/>
      <c r="AA61" s="21"/>
      <c r="AB61" s="21"/>
      <c r="AC61" s="21"/>
      <c r="AD61" s="21"/>
    </row>
    <row r="62" spans="23:30" s="15" customFormat="1" ht="20.25">
      <c r="W62" s="19"/>
      <c r="X62" s="19"/>
      <c r="Y62" s="21"/>
      <c r="Z62" s="21"/>
      <c r="AA62" s="21"/>
      <c r="AB62" s="21"/>
      <c r="AC62" s="21"/>
      <c r="AD62" s="21"/>
    </row>
    <row r="63" spans="16:30" s="15" customFormat="1" ht="20.25">
      <c r="P63" s="16"/>
      <c r="W63" s="19"/>
      <c r="X63" s="19"/>
      <c r="Y63" s="19"/>
      <c r="Z63" s="19"/>
      <c r="AA63" s="19"/>
      <c r="AB63" s="19"/>
      <c r="AC63" s="19"/>
      <c r="AD63" s="19"/>
    </row>
    <row r="64" spans="16:30" s="15" customFormat="1" ht="20.25">
      <c r="P64" s="16"/>
      <c r="W64" s="19"/>
      <c r="X64" s="19"/>
      <c r="Y64" s="19"/>
      <c r="Z64" s="19"/>
      <c r="AA64" s="19"/>
      <c r="AB64" s="19"/>
      <c r="AC64" s="19"/>
      <c r="AD64" s="19"/>
    </row>
    <row r="65" ht="18.75">
      <c r="P65" s="14"/>
    </row>
    <row r="66" ht="18.75">
      <c r="P66" s="14"/>
    </row>
  </sheetData>
  <sheetProtection/>
  <mergeCells count="16">
    <mergeCell ref="AE11:AE15"/>
    <mergeCell ref="D11:U11"/>
    <mergeCell ref="D12:E13"/>
    <mergeCell ref="D14:U14"/>
    <mergeCell ref="W11:AD11"/>
    <mergeCell ref="W14:AD14"/>
    <mergeCell ref="W12:Y12"/>
    <mergeCell ref="W13:Y13"/>
    <mergeCell ref="Z12:AD12"/>
    <mergeCell ref="Z13:AD13"/>
    <mergeCell ref="F9:J9"/>
    <mergeCell ref="V11:V15"/>
    <mergeCell ref="F12:U12"/>
    <mergeCell ref="B11:B15"/>
    <mergeCell ref="F13:U13"/>
    <mergeCell ref="C11:C1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30" r:id="rId1"/>
  <rowBreaks count="1" manualBreakCount="1">
    <brk id="55" min="1" max="21" man="1"/>
  </rowBreaks>
  <colBreaks count="2" manualBreakCount="2">
    <brk id="18" max="53" man="1"/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u252108</cp:lastModifiedBy>
  <cp:lastPrinted>2019-08-02T08:34:18Z</cp:lastPrinted>
  <dcterms:created xsi:type="dcterms:W3CDTF">2015-01-16T06:29:00Z</dcterms:created>
  <dcterms:modified xsi:type="dcterms:W3CDTF">2019-08-02T08:34:21Z</dcterms:modified>
  <cp:category/>
  <cp:version/>
  <cp:contentType/>
  <cp:contentStatus/>
</cp:coreProperties>
</file>