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1" sheetId="1" r:id="rId1"/>
  </sheets>
  <definedNames>
    <definedName name="_xlnm.Print_Area" localSheetId="0">'Лист1'!$B$1:$L$74</definedName>
  </definedNames>
  <calcPr fullCalcOnLoad="1"/>
</workbook>
</file>

<file path=xl/sharedStrings.xml><?xml version="1.0" encoding="utf-8"?>
<sst xmlns="http://schemas.openxmlformats.org/spreadsheetml/2006/main" count="83" uniqueCount="81">
  <si>
    <t>Доходи</t>
  </si>
  <si>
    <t>РАЗОМ</t>
  </si>
  <si>
    <t>в т.ч. на забезпечення централізованих заходів з лікування хворих на цукровий та нецукровий діабет</t>
  </si>
  <si>
    <t>Офіційні трансферти, в т.ч.:</t>
  </si>
  <si>
    <t xml:space="preserve">  -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</si>
  <si>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  -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</si>
  <si>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 - надання пільг та житлових субсидій населенню на придбання твердого та рідкого пічного побутового палива і скрапленого газу</t>
  </si>
  <si>
    <t xml:space="preserve">  -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</si>
  <si>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-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</si>
  <si>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  - на поховання учасників бойових дій та інвалідів війни </t>
  </si>
  <si>
    <t>Додаток 8</t>
  </si>
  <si>
    <t>Інші міжбюджетенті трансферти до районного бюджету, з них:</t>
  </si>
  <si>
    <t xml:space="preserve">1. Базова дотація                                                  </t>
  </si>
  <si>
    <t>2. 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</si>
  <si>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3. Освітня субвенція</t>
  </si>
  <si>
    <t>4. Медична субвенція</t>
  </si>
  <si>
    <t>Видатки</t>
  </si>
  <si>
    <t>Державне управління</t>
  </si>
  <si>
    <t>Пожежна охорона</t>
  </si>
  <si>
    <t xml:space="preserve">Освіта </t>
  </si>
  <si>
    <t>Охорона здоров"я</t>
  </si>
  <si>
    <t>Соціальний захист   в т.ч.:</t>
  </si>
  <si>
    <t>Молодіжні програми*</t>
  </si>
  <si>
    <t>Утримання терцентру та стаціонарного відділення</t>
  </si>
  <si>
    <t>Мат.допомога жителям району</t>
  </si>
  <si>
    <t>Рада ветеранів</t>
  </si>
  <si>
    <t>Виплата компенсацій фізичним особам по догляду за одинокими непрацездатними громадянами</t>
  </si>
  <si>
    <t>Благоустрій</t>
  </si>
  <si>
    <t>Культура і мистецтво</t>
  </si>
  <si>
    <t>Засоби масової інформації</t>
  </si>
  <si>
    <t>Фізична культура</t>
  </si>
  <si>
    <t>Сільське, лісове господарство</t>
  </si>
  <si>
    <t>Транспорт, дорожнє господарство</t>
  </si>
  <si>
    <t>Підтримка малого, серед. підприємництва</t>
  </si>
  <si>
    <t>Охорона навкол.природ. середовища</t>
  </si>
  <si>
    <t>Запобігання і ліквідація надзвич. ситуацій</t>
  </si>
  <si>
    <t>Резервний фонд</t>
  </si>
  <si>
    <t>Інші видатки</t>
  </si>
  <si>
    <t>Інші додаткові дотації</t>
  </si>
  <si>
    <t>Інші субвенції</t>
  </si>
  <si>
    <t xml:space="preserve">Передано до бюджету розвитку за рахунок доходів    </t>
  </si>
  <si>
    <t>Кредитування</t>
  </si>
  <si>
    <t xml:space="preserve">Разом видатків </t>
  </si>
  <si>
    <t>Субвенції на соціальні напрямки з Державного бюджету</t>
  </si>
  <si>
    <t>Інші міжбюджетні трансферти до районного бюджету, з них:</t>
  </si>
  <si>
    <t xml:space="preserve">  - на здійснення заходів щодо соціально-економічного розвитку окремих територій</t>
  </si>
  <si>
    <t xml:space="preserve">  - на проведення виборів депутатів місцевих рад та сільських, мелищних, міських голів</t>
  </si>
  <si>
    <t xml:space="preserve">  - інші субвенції між бюджетами </t>
  </si>
  <si>
    <t>в т.ч. отг</t>
  </si>
  <si>
    <t xml:space="preserve">  - інша додаткова дотація на освіту, культуру, управління</t>
  </si>
  <si>
    <t>5=4-2</t>
  </si>
  <si>
    <t>6=4/2*100</t>
  </si>
  <si>
    <t>7=4-3</t>
  </si>
  <si>
    <t>8=4/3*100</t>
  </si>
  <si>
    <r>
      <t xml:space="preserve">Власні доходи </t>
    </r>
    <r>
      <rPr>
        <b/>
        <i/>
        <sz val="12"/>
        <rFont val="Times New Roman"/>
        <family val="1"/>
      </rPr>
      <t>(у співставних умовах)</t>
    </r>
  </si>
  <si>
    <t>Заходи з мобілізаційної підготовки</t>
  </si>
  <si>
    <t>Оздоровлення дітей</t>
  </si>
  <si>
    <t>Субвенція з місцевого бюджету до ДБ</t>
  </si>
  <si>
    <t>Субвенція з ДБ на соц.економ.розвиток</t>
  </si>
  <si>
    <t>Будівництво</t>
  </si>
  <si>
    <t xml:space="preserve">Розрахункові показники загального фонду Зведеного бюджету Чернігівського району на 2019 рік </t>
  </si>
  <si>
    <t>Проект бюджету на 2019 рік</t>
  </si>
  <si>
    <t xml:space="preserve">  - інші субвенції </t>
  </si>
  <si>
    <t xml:space="preserve">   - Інші дотації</t>
  </si>
  <si>
    <t>Інші міжбюджетенті трансферти</t>
  </si>
  <si>
    <t xml:space="preserve"> %</t>
  </si>
  <si>
    <t>4.1. Медична субвенція від ОТГ</t>
  </si>
  <si>
    <t xml:space="preserve"> - придбання житла для розвитку сімейних форм виховання</t>
  </si>
  <si>
    <t xml:space="preserve">  - за рахунок коштів освітньої субвенції</t>
  </si>
  <si>
    <t xml:space="preserve"> - на підтримку ососбам з особливими освітніми потребами</t>
  </si>
  <si>
    <t xml:space="preserve"> - забезпечення освіти "Нова українська школа"</t>
  </si>
  <si>
    <t xml:space="preserve"> - на відшкодування вартості лікарських засобів</t>
  </si>
  <si>
    <t>3.1. Освітня субвенція з ОТГ</t>
  </si>
  <si>
    <t>Відхилення до уточненого бюджету +-</t>
  </si>
  <si>
    <t>Відхилення до фактичного виконання +-</t>
  </si>
  <si>
    <t xml:space="preserve">Фактичне виконання станом на 01.12.2018 року              </t>
  </si>
  <si>
    <t>5. Субвенції на соціальні та інші напрямки, в т.ч.:</t>
  </si>
  <si>
    <t>Субвенція з ДБ на  житло дітям сиротам</t>
  </si>
  <si>
    <t xml:space="preserve"> Субвенціяна Проведення виборів депутатів місцевих рад та сільських, селищних, міських голів</t>
  </si>
  <si>
    <t xml:space="preserve">Уточнений бюджет на 2018 рік (станом на 01.12.2018)        в діючих умовах      </t>
  </si>
  <si>
    <t>ФІНАНСУВАННЯ (залишки коштів на початок року)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</si>
</sst>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0.0000E+00"/>
    <numFmt numFmtId="188" formatCode="0.000E+00"/>
    <numFmt numFmtId="189" formatCode="0.0E+00"/>
    <numFmt numFmtId="190" formatCode="0E+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1" fontId="13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1" fontId="13" fillId="22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181" fontId="13" fillId="0" borderId="15" xfId="0" applyNumberFormat="1" applyFont="1" applyFill="1" applyBorder="1" applyAlignment="1">
      <alignment horizontal="center" vertical="center"/>
    </xf>
    <xf numFmtId="181" fontId="12" fillId="20" borderId="10" xfId="0" applyNumberFormat="1" applyFont="1" applyFill="1" applyBorder="1" applyAlignment="1">
      <alignment horizontal="center" vertical="center"/>
    </xf>
    <xf numFmtId="181" fontId="12" fillId="20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81" fontId="13" fillId="0" borderId="16" xfId="0" applyNumberFormat="1" applyFont="1" applyFill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center" vertical="center"/>
    </xf>
    <xf numFmtId="181" fontId="13" fillId="22" borderId="18" xfId="0" applyNumberFormat="1" applyFont="1" applyFill="1" applyBorder="1" applyAlignment="1">
      <alignment horizontal="center" vertical="center"/>
    </xf>
    <xf numFmtId="181" fontId="12" fillId="0" borderId="16" xfId="0" applyNumberFormat="1" applyFont="1" applyFill="1" applyBorder="1" applyAlignment="1">
      <alignment horizontal="center" vertical="center"/>
    </xf>
    <xf numFmtId="181" fontId="13" fillId="22" borderId="16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/>
    </xf>
    <xf numFmtId="181" fontId="16" fillId="0" borderId="18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16" fillId="0" borderId="16" xfId="0" applyNumberFormat="1" applyFont="1" applyFill="1" applyBorder="1" applyAlignment="1">
      <alignment horizontal="center" vertical="center"/>
    </xf>
    <xf numFmtId="181" fontId="13" fillId="22" borderId="20" xfId="0" applyNumberFormat="1" applyFont="1" applyFill="1" applyBorder="1" applyAlignment="1">
      <alignment horizontal="center" vertical="center"/>
    </xf>
    <xf numFmtId="181" fontId="13" fillId="22" borderId="21" xfId="0" applyNumberFormat="1" applyFont="1" applyFill="1" applyBorder="1" applyAlignment="1">
      <alignment horizontal="center" vertical="center"/>
    </xf>
    <xf numFmtId="181" fontId="13" fillId="22" borderId="22" xfId="0" applyNumberFormat="1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left" vertical="center" wrapText="1"/>
    </xf>
    <xf numFmtId="181" fontId="16" fillId="20" borderId="24" xfId="0" applyNumberFormat="1" applyFont="1" applyFill="1" applyBorder="1" applyAlignment="1">
      <alignment horizontal="center" vertical="center" wrapText="1"/>
    </xf>
    <xf numFmtId="181" fontId="13" fillId="22" borderId="24" xfId="0" applyNumberFormat="1" applyFont="1" applyFill="1" applyBorder="1" applyAlignment="1">
      <alignment horizontal="center" vertical="center"/>
    </xf>
    <xf numFmtId="181" fontId="13" fillId="22" borderId="2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2" borderId="18" xfId="0" applyFont="1" applyFill="1" applyBorder="1" applyAlignment="1">
      <alignment horizontal="center" vertical="center" wrapText="1"/>
    </xf>
    <xf numFmtId="0" fontId="11" fillId="22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vertical="center" wrapText="1"/>
    </xf>
    <xf numFmtId="0" fontId="12" fillId="2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81" fontId="13" fillId="24" borderId="10" xfId="0" applyNumberFormat="1" applyFont="1" applyFill="1" applyBorder="1" applyAlignment="1">
      <alignment horizontal="center" vertical="center"/>
    </xf>
    <xf numFmtId="181" fontId="13" fillId="24" borderId="16" xfId="0" applyNumberFormat="1" applyFont="1" applyFill="1" applyBorder="1" applyAlignment="1">
      <alignment horizontal="center" vertical="center"/>
    </xf>
    <xf numFmtId="181" fontId="16" fillId="24" borderId="18" xfId="0" applyNumberFormat="1" applyFont="1" applyFill="1" applyBorder="1" applyAlignment="1">
      <alignment horizontal="center" vertical="center"/>
    </xf>
    <xf numFmtId="181" fontId="16" fillId="24" borderId="1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81" fontId="19" fillId="0" borderId="0" xfId="0" applyNumberFormat="1" applyFont="1" applyFill="1" applyAlignment="1">
      <alignment vertical="center"/>
    </xf>
    <xf numFmtId="18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2" borderId="0" xfId="0" applyFont="1" applyFill="1" applyAlignment="1">
      <alignment vertical="center"/>
    </xf>
    <xf numFmtId="0" fontId="19" fillId="22" borderId="0" xfId="0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181" fontId="12" fillId="24" borderId="10" xfId="0" applyNumberFormat="1" applyFont="1" applyFill="1" applyBorder="1" applyAlignment="1">
      <alignment horizontal="center" vertical="center"/>
    </xf>
    <xf numFmtId="181" fontId="13" fillId="24" borderId="26" xfId="0" applyNumberFormat="1" applyFont="1" applyFill="1" applyBorder="1" applyAlignment="1">
      <alignment horizontal="center" vertical="center"/>
    </xf>
    <xf numFmtId="181" fontId="13" fillId="24" borderId="2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81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181" fontId="16" fillId="24" borderId="28" xfId="0" applyNumberFormat="1" applyFont="1" applyFill="1" applyBorder="1" applyAlignment="1">
      <alignment horizontal="center" vertical="center"/>
    </xf>
    <xf numFmtId="181" fontId="10" fillId="22" borderId="11" xfId="0" applyNumberFormat="1" applyFont="1" applyFill="1" applyBorder="1" applyAlignment="1">
      <alignment horizontal="center" vertical="center"/>
    </xf>
    <xf numFmtId="181" fontId="10" fillId="22" borderId="2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181" fontId="13" fillId="0" borderId="2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16" fillId="25" borderId="10" xfId="0" applyFont="1" applyFill="1" applyBorder="1" applyAlignment="1">
      <alignment vertical="center" wrapText="1"/>
    </xf>
    <xf numFmtId="181" fontId="12" fillId="22" borderId="10" xfId="0" applyNumberFormat="1" applyFont="1" applyFill="1" applyBorder="1" applyAlignment="1">
      <alignment horizontal="center" vertical="center"/>
    </xf>
    <xf numFmtId="181" fontId="16" fillId="22" borderId="11" xfId="0" applyNumberFormat="1" applyFont="1" applyFill="1" applyBorder="1" applyAlignment="1">
      <alignment horizontal="center" vertical="center"/>
    </xf>
    <xf numFmtId="181" fontId="16" fillId="22" borderId="2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vertical="center"/>
    </xf>
    <xf numFmtId="0" fontId="19" fillId="22" borderId="10" xfId="0" applyFont="1" applyFill="1" applyBorder="1" applyAlignment="1">
      <alignment horizontal="center" vertical="center"/>
    </xf>
    <xf numFmtId="190" fontId="19" fillId="22" borderId="10" xfId="0" applyNumberFormat="1" applyFont="1" applyFill="1" applyBorder="1" applyAlignment="1">
      <alignment horizontal="center" vertical="center"/>
    </xf>
    <xf numFmtId="181" fontId="13" fillId="22" borderId="11" xfId="0" applyNumberFormat="1" applyFont="1" applyFill="1" applyBorder="1" applyAlignment="1">
      <alignment horizontal="center" vertical="center"/>
    </xf>
    <xf numFmtId="181" fontId="19" fillId="22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6" fillId="24" borderId="19" xfId="0" applyFont="1" applyFill="1" applyBorder="1" applyAlignment="1">
      <alignment horizontal="center" vertical="center"/>
    </xf>
    <xf numFmtId="181" fontId="16" fillId="24" borderId="3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81" fontId="22" fillId="0" borderId="10" xfId="0" applyNumberFormat="1" applyFont="1" applyFill="1" applyBorder="1" applyAlignment="1">
      <alignment horizontal="center" vertical="center"/>
    </xf>
    <xf numFmtId="181" fontId="16" fillId="25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zoomScale="75" zoomScaleNormal="75" zoomScaleSheetLayoutView="75" zoomScalePageLayoutView="0" workbookViewId="0" topLeftCell="C1">
      <pane ySplit="4" topLeftCell="BM20" activePane="bottomLeft" state="frozen"/>
      <selection pane="topLeft" activeCell="A1" sqref="A1"/>
      <selection pane="bottomLeft" activeCell="F71" sqref="F71"/>
    </sheetView>
  </sheetViews>
  <sheetFormatPr defaultColWidth="9.00390625" defaultRowHeight="12.75"/>
  <cols>
    <col min="1" max="1" width="9.00390625" style="4" customWidth="1"/>
    <col min="2" max="2" width="70.125" style="4" customWidth="1"/>
    <col min="3" max="3" width="15.75390625" style="62" customWidth="1"/>
    <col min="4" max="4" width="12.625" style="62" hidden="1" customWidth="1"/>
    <col min="5" max="5" width="20.375" style="62" customWidth="1"/>
    <col min="6" max="6" width="19.375" style="4" customWidth="1"/>
    <col min="7" max="8" width="14.75390625" style="5" customWidth="1"/>
    <col min="9" max="9" width="16.625" style="5" hidden="1" customWidth="1"/>
    <col min="10" max="10" width="14.375" style="5" hidden="1" customWidth="1"/>
    <col min="11" max="11" width="18.25390625" style="4" customWidth="1"/>
    <col min="12" max="12" width="17.75390625" style="4" bestFit="1" customWidth="1"/>
    <col min="13" max="16384" width="9.125" style="4" customWidth="1"/>
  </cols>
  <sheetData>
    <row r="1" spans="2:11" ht="21.75" customHeight="1">
      <c r="B1" s="3"/>
      <c r="I1" s="6"/>
      <c r="J1" s="7"/>
      <c r="K1" s="8" t="s">
        <v>10</v>
      </c>
    </row>
    <row r="2" spans="2:12" s="9" customFormat="1" ht="24" customHeight="1" thickBot="1"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s="11" customFormat="1" ht="157.5" customHeight="1">
      <c r="B3" s="44"/>
      <c r="C3" s="45" t="s">
        <v>79</v>
      </c>
      <c r="D3" s="45"/>
      <c r="E3" s="45" t="s">
        <v>75</v>
      </c>
      <c r="F3" s="46" t="s">
        <v>61</v>
      </c>
      <c r="G3" s="47" t="s">
        <v>73</v>
      </c>
      <c r="H3" s="47" t="s">
        <v>65</v>
      </c>
      <c r="I3" s="47"/>
      <c r="J3" s="47"/>
      <c r="K3" s="47" t="s">
        <v>74</v>
      </c>
      <c r="L3" s="48" t="s">
        <v>65</v>
      </c>
    </row>
    <row r="4" spans="2:12" s="11" customFormat="1" ht="15.75" customHeight="1">
      <c r="B4" s="49">
        <v>1</v>
      </c>
      <c r="C4" s="10">
        <v>2</v>
      </c>
      <c r="D4" s="10"/>
      <c r="E4" s="10">
        <v>3</v>
      </c>
      <c r="F4" s="10">
        <v>4</v>
      </c>
      <c r="G4" s="1" t="s">
        <v>50</v>
      </c>
      <c r="H4" s="1" t="s">
        <v>51</v>
      </c>
      <c r="I4" s="1"/>
      <c r="J4" s="1"/>
      <c r="K4" s="2" t="s">
        <v>52</v>
      </c>
      <c r="L4" s="50" t="s">
        <v>53</v>
      </c>
    </row>
    <row r="5" spans="2:12" s="11" customFormat="1" ht="26.25" customHeight="1">
      <c r="B5" s="103" t="s">
        <v>0</v>
      </c>
      <c r="C5" s="104"/>
      <c r="D5" s="104"/>
      <c r="E5" s="104"/>
      <c r="F5" s="104"/>
      <c r="G5" s="104"/>
      <c r="H5" s="104"/>
      <c r="I5" s="104"/>
      <c r="J5" s="104"/>
      <c r="K5" s="2"/>
      <c r="L5" s="50"/>
    </row>
    <row r="6" spans="2:12" ht="21" customHeight="1">
      <c r="B6" s="51" t="s">
        <v>54</v>
      </c>
      <c r="C6" s="23">
        <v>93667.8</v>
      </c>
      <c r="D6" s="23"/>
      <c r="E6" s="23">
        <v>91352.9</v>
      </c>
      <c r="F6" s="23">
        <v>56215.7</v>
      </c>
      <c r="G6" s="17">
        <f>F6-C6</f>
        <v>-37452.100000000006</v>
      </c>
      <c r="H6" s="17">
        <f>F6/C6*100</f>
        <v>60.01603539316606</v>
      </c>
      <c r="I6" s="17"/>
      <c r="J6" s="17"/>
      <c r="K6" s="17">
        <f>F6-E6</f>
        <v>-35137.2</v>
      </c>
      <c r="L6" s="38">
        <f>F6/E6*100</f>
        <v>61.53685323618626</v>
      </c>
    </row>
    <row r="7" spans="2:12" s="13" customFormat="1" ht="30" customHeight="1">
      <c r="B7" s="52" t="s">
        <v>3</v>
      </c>
      <c r="C7" s="24">
        <f>C8+C9+C11+C13+C16+C28+C31+C14+C12</f>
        <v>383575.2</v>
      </c>
      <c r="D7" s="24">
        <f>D8+D9+D11+D13+D16+D28+D31+D14+D12</f>
        <v>0</v>
      </c>
      <c r="E7" s="24">
        <f>E8+E9+E11+E13+E16+E28+E31+E14+E12</f>
        <v>348684.5999999999</v>
      </c>
      <c r="F7" s="24">
        <f>F8+F9+F11+F13+F16+F28+F31+F14</f>
        <v>230537.7</v>
      </c>
      <c r="G7" s="17">
        <f aca="true" t="shared" si="0" ref="G7:G34">F7-C7</f>
        <v>-153037.5</v>
      </c>
      <c r="H7" s="17">
        <f aca="true" t="shared" si="1" ref="H7:H34">F7/C7*100</f>
        <v>60.102347597029215</v>
      </c>
      <c r="I7" s="17"/>
      <c r="J7" s="17"/>
      <c r="K7" s="17">
        <f aca="true" t="shared" si="2" ref="K7:K34">F7-E7</f>
        <v>-118146.8999999999</v>
      </c>
      <c r="L7" s="38">
        <f aca="true" t="shared" si="3" ref="L7:L34">F7/E7*100</f>
        <v>66.11639860206044</v>
      </c>
    </row>
    <row r="8" spans="2:12" ht="18.75">
      <c r="B8" s="53" t="s">
        <v>12</v>
      </c>
      <c r="C8" s="12">
        <v>13887.3</v>
      </c>
      <c r="D8" s="12"/>
      <c r="E8" s="12">
        <v>12730</v>
      </c>
      <c r="F8" s="12">
        <v>9810.1</v>
      </c>
      <c r="G8" s="17">
        <f t="shared" si="0"/>
        <v>-4077.199999999999</v>
      </c>
      <c r="H8" s="17">
        <f t="shared" si="1"/>
        <v>70.6408013076696</v>
      </c>
      <c r="I8" s="17"/>
      <c r="J8" s="17"/>
      <c r="K8" s="17">
        <f t="shared" si="2"/>
        <v>-2919.8999999999996</v>
      </c>
      <c r="L8" s="38">
        <f t="shared" si="3"/>
        <v>77.06284367635507</v>
      </c>
    </row>
    <row r="9" spans="2:12" ht="75">
      <c r="B9" s="53" t="s">
        <v>13</v>
      </c>
      <c r="C9" s="12">
        <v>8837.7</v>
      </c>
      <c r="D9" s="12"/>
      <c r="E9" s="12">
        <v>8697.7</v>
      </c>
      <c r="F9" s="12"/>
      <c r="G9" s="17">
        <f t="shared" si="0"/>
        <v>-8837.7</v>
      </c>
      <c r="H9" s="17">
        <f t="shared" si="1"/>
        <v>0</v>
      </c>
      <c r="I9" s="17"/>
      <c r="J9" s="17"/>
      <c r="K9" s="17">
        <f t="shared" si="2"/>
        <v>-8697.7</v>
      </c>
      <c r="L9" s="38">
        <f t="shared" si="3"/>
        <v>0</v>
      </c>
    </row>
    <row r="10" spans="2:12" ht="18.75">
      <c r="B10" s="54" t="s">
        <v>48</v>
      </c>
      <c r="C10" s="25"/>
      <c r="D10" s="25"/>
      <c r="E10" s="25"/>
      <c r="F10" s="25"/>
      <c r="G10" s="17">
        <f t="shared" si="0"/>
        <v>0</v>
      </c>
      <c r="H10" s="17"/>
      <c r="I10" s="17"/>
      <c r="J10" s="17"/>
      <c r="K10" s="17">
        <f t="shared" si="2"/>
        <v>0</v>
      </c>
      <c r="L10" s="38"/>
    </row>
    <row r="11" spans="2:13" ht="18.75">
      <c r="B11" s="53" t="s">
        <v>14</v>
      </c>
      <c r="C11" s="12">
        <v>54863.2</v>
      </c>
      <c r="D11" s="12"/>
      <c r="E11" s="12">
        <v>50409.8</v>
      </c>
      <c r="F11" s="12">
        <v>28431.8</v>
      </c>
      <c r="G11" s="17">
        <f t="shared" si="0"/>
        <v>-26431.399999999998</v>
      </c>
      <c r="H11" s="17">
        <f t="shared" si="1"/>
        <v>51.82307995158868</v>
      </c>
      <c r="I11" s="17"/>
      <c r="J11" s="17"/>
      <c r="K11" s="17">
        <f t="shared" si="2"/>
        <v>-21978.000000000004</v>
      </c>
      <c r="L11" s="38">
        <f t="shared" si="3"/>
        <v>56.401334661117474</v>
      </c>
      <c r="M11" s="35"/>
    </row>
    <row r="12" spans="2:12" ht="18.75">
      <c r="B12" s="53" t="s">
        <v>72</v>
      </c>
      <c r="C12" s="28">
        <v>1807.1</v>
      </c>
      <c r="D12" s="28"/>
      <c r="E12" s="28">
        <v>1807.1</v>
      </c>
      <c r="F12" s="25"/>
      <c r="G12" s="17">
        <f t="shared" si="0"/>
        <v>-1807.1</v>
      </c>
      <c r="H12" s="17">
        <f t="shared" si="1"/>
        <v>0</v>
      </c>
      <c r="I12" s="17"/>
      <c r="J12" s="17"/>
      <c r="K12" s="17">
        <f t="shared" si="2"/>
        <v>-1807.1</v>
      </c>
      <c r="L12" s="38">
        <f t="shared" si="3"/>
        <v>0</v>
      </c>
    </row>
    <row r="13" spans="2:12" s="14" customFormat="1" ht="18.75">
      <c r="B13" s="53" t="s">
        <v>15</v>
      </c>
      <c r="C13" s="12">
        <v>27334.5</v>
      </c>
      <c r="D13" s="12"/>
      <c r="E13" s="66">
        <v>24966.9</v>
      </c>
      <c r="F13" s="12">
        <v>12180.5</v>
      </c>
      <c r="G13" s="17">
        <f t="shared" si="0"/>
        <v>-15154</v>
      </c>
      <c r="H13" s="17">
        <f t="shared" si="1"/>
        <v>44.56090288829135</v>
      </c>
      <c r="I13" s="17"/>
      <c r="J13" s="17"/>
      <c r="K13" s="17">
        <f t="shared" si="2"/>
        <v>-12786.400000000001</v>
      </c>
      <c r="L13" s="38">
        <f t="shared" si="3"/>
        <v>48.78659344972744</v>
      </c>
    </row>
    <row r="14" spans="2:12" ht="18.75">
      <c r="B14" s="53" t="s">
        <v>66</v>
      </c>
      <c r="C14" s="15">
        <v>19132.2</v>
      </c>
      <c r="D14" s="15"/>
      <c r="E14" s="15">
        <v>17792.3</v>
      </c>
      <c r="F14" s="25">
        <v>15011.4</v>
      </c>
      <c r="G14" s="17">
        <f t="shared" si="0"/>
        <v>-4120.800000000001</v>
      </c>
      <c r="H14" s="17">
        <f t="shared" si="1"/>
        <v>78.46144196694578</v>
      </c>
      <c r="I14" s="17"/>
      <c r="J14" s="17"/>
      <c r="K14" s="17">
        <f t="shared" si="2"/>
        <v>-2780.8999999999996</v>
      </c>
      <c r="L14" s="38">
        <f t="shared" si="3"/>
        <v>84.37020508871815</v>
      </c>
    </row>
    <row r="15" spans="2:12" ht="37.5">
      <c r="B15" s="54" t="s">
        <v>2</v>
      </c>
      <c r="C15" s="25"/>
      <c r="D15" s="25"/>
      <c r="E15" s="25"/>
      <c r="F15" s="25"/>
      <c r="G15" s="17">
        <f t="shared" si="0"/>
        <v>0</v>
      </c>
      <c r="H15" s="17"/>
      <c r="I15" s="17"/>
      <c r="J15" s="17"/>
      <c r="K15" s="17">
        <f t="shared" si="2"/>
        <v>0</v>
      </c>
      <c r="L15" s="38"/>
    </row>
    <row r="16" spans="2:12" s="14" customFormat="1" ht="40.5" customHeight="1">
      <c r="B16" s="53" t="s">
        <v>76</v>
      </c>
      <c r="C16" s="33">
        <f>SUM(C17:C27)</f>
        <v>228901.5</v>
      </c>
      <c r="D16" s="33">
        <f>SUM(D17:D27)</f>
        <v>0</v>
      </c>
      <c r="E16" s="33">
        <f>SUM(E17:E27)</f>
        <v>206815.3</v>
      </c>
      <c r="F16" s="33">
        <f>SUM(F17:F27)</f>
        <v>154699.80000000002</v>
      </c>
      <c r="G16" s="17">
        <f t="shared" si="0"/>
        <v>-74201.69999999998</v>
      </c>
      <c r="H16" s="17">
        <f t="shared" si="1"/>
        <v>67.58356760440627</v>
      </c>
      <c r="I16" s="17"/>
      <c r="J16" s="17"/>
      <c r="K16" s="17">
        <f t="shared" si="2"/>
        <v>-52115.49999999997</v>
      </c>
      <c r="L16" s="38">
        <f t="shared" si="3"/>
        <v>74.80094557801092</v>
      </c>
    </row>
    <row r="17" spans="1:12" ht="72" customHeight="1">
      <c r="A17" s="4">
        <v>410503</v>
      </c>
      <c r="B17" s="20" t="s">
        <v>4</v>
      </c>
      <c r="C17" s="15">
        <v>71825.6</v>
      </c>
      <c r="D17" s="15"/>
      <c r="E17" s="15">
        <v>56594.3</v>
      </c>
      <c r="F17" s="25">
        <v>74907.5</v>
      </c>
      <c r="G17" s="17">
        <f t="shared" si="0"/>
        <v>3081.899999999994</v>
      </c>
      <c r="H17" s="17">
        <f t="shared" si="1"/>
        <v>104.29080996190771</v>
      </c>
      <c r="I17" s="17"/>
      <c r="J17" s="17"/>
      <c r="K17" s="17">
        <f t="shared" si="2"/>
        <v>18313.199999999997</v>
      </c>
      <c r="L17" s="38">
        <f t="shared" si="3"/>
        <v>132.358735773744</v>
      </c>
    </row>
    <row r="18" spans="1:12" ht="86.25" customHeight="1">
      <c r="A18" s="4">
        <v>410501</v>
      </c>
      <c r="B18" s="20" t="s">
        <v>5</v>
      </c>
      <c r="C18" s="15">
        <v>140365.5</v>
      </c>
      <c r="D18" s="15"/>
      <c r="E18" s="15">
        <v>134957.8</v>
      </c>
      <c r="F18" s="25">
        <v>70997.2</v>
      </c>
      <c r="G18" s="17">
        <f t="shared" si="0"/>
        <v>-69368.3</v>
      </c>
      <c r="H18" s="17">
        <f t="shared" si="1"/>
        <v>50.58023517174804</v>
      </c>
      <c r="I18" s="17"/>
      <c r="J18" s="17"/>
      <c r="K18" s="17">
        <f t="shared" si="2"/>
        <v>-63960.59999999999</v>
      </c>
      <c r="L18" s="38">
        <f t="shared" si="3"/>
        <v>52.606963065491584</v>
      </c>
    </row>
    <row r="19" spans="1:12" ht="50.25" customHeight="1">
      <c r="A19" s="4">
        <v>410502</v>
      </c>
      <c r="B19" s="20" t="s">
        <v>6</v>
      </c>
      <c r="C19" s="15">
        <v>5851.5</v>
      </c>
      <c r="D19" s="15"/>
      <c r="E19" s="15">
        <v>5352.5</v>
      </c>
      <c r="F19" s="25">
        <v>7283.9</v>
      </c>
      <c r="G19" s="17">
        <f t="shared" si="0"/>
        <v>1432.3999999999996</v>
      </c>
      <c r="H19" s="17">
        <f t="shared" si="1"/>
        <v>124.47919336922155</v>
      </c>
      <c r="I19" s="17"/>
      <c r="J19" s="17"/>
      <c r="K19" s="17">
        <f t="shared" si="2"/>
        <v>1931.3999999999996</v>
      </c>
      <c r="L19" s="38">
        <f t="shared" si="3"/>
        <v>136.08407286314807</v>
      </c>
    </row>
    <row r="20" spans="1:12" ht="50.25" customHeight="1">
      <c r="A20" s="4">
        <v>410509</v>
      </c>
      <c r="B20" s="20" t="s">
        <v>67</v>
      </c>
      <c r="C20" s="15">
        <v>1199.1</v>
      </c>
      <c r="D20" s="15"/>
      <c r="E20" s="15">
        <v>1199.1</v>
      </c>
      <c r="F20" s="25"/>
      <c r="G20" s="17">
        <f>F20-C20</f>
        <v>-1199.1</v>
      </c>
      <c r="H20" s="17">
        <f>F20/C20*100</f>
        <v>0</v>
      </c>
      <c r="I20" s="17"/>
      <c r="J20" s="17"/>
      <c r="K20" s="17">
        <f>F20-E20</f>
        <v>-1199.1</v>
      </c>
      <c r="L20" s="38">
        <f>F20/E20*100</f>
        <v>0</v>
      </c>
    </row>
    <row r="21" spans="1:12" ht="50.25" customHeight="1">
      <c r="A21" s="4">
        <v>410520</v>
      </c>
      <c r="B21" s="20" t="s">
        <v>71</v>
      </c>
      <c r="C21" s="15">
        <v>836.6</v>
      </c>
      <c r="D21" s="15"/>
      <c r="E21" s="15">
        <v>836.6</v>
      </c>
      <c r="F21" s="25"/>
      <c r="G21" s="17">
        <f>F21-C21</f>
        <v>-836.6</v>
      </c>
      <c r="H21" s="17">
        <f>F21/C21*100</f>
        <v>0</v>
      </c>
      <c r="I21" s="17"/>
      <c r="J21" s="17"/>
      <c r="K21" s="17">
        <f>F21-E21</f>
        <v>-836.6</v>
      </c>
      <c r="L21" s="38">
        <f>F21/E21*100</f>
        <v>0</v>
      </c>
    </row>
    <row r="22" spans="1:12" ht="92.25" customHeight="1">
      <c r="A22" s="4">
        <v>410507</v>
      </c>
      <c r="B22" s="20" t="s">
        <v>7</v>
      </c>
      <c r="C22" s="15">
        <v>1371.2</v>
      </c>
      <c r="D22" s="15"/>
      <c r="E22" s="15">
        <v>1076.6</v>
      </c>
      <c r="F22" s="25">
        <v>1511.2</v>
      </c>
      <c r="G22" s="17">
        <f t="shared" si="0"/>
        <v>140</v>
      </c>
      <c r="H22" s="17">
        <f t="shared" si="1"/>
        <v>110.2100350058343</v>
      </c>
      <c r="I22" s="17"/>
      <c r="J22" s="17"/>
      <c r="K22" s="17">
        <f t="shared" si="2"/>
        <v>434.60000000000014</v>
      </c>
      <c r="L22" s="38">
        <f t="shared" si="3"/>
        <v>140.36782463310425</v>
      </c>
    </row>
    <row r="23" spans="2:12" ht="31.5">
      <c r="B23" s="20" t="s">
        <v>45</v>
      </c>
      <c r="C23" s="28">
        <f>2219+1904</f>
        <v>4123</v>
      </c>
      <c r="D23" s="28"/>
      <c r="E23" s="28">
        <f>2219+1904</f>
        <v>4123</v>
      </c>
      <c r="F23" s="28"/>
      <c r="G23" s="17">
        <f t="shared" si="0"/>
        <v>-4123</v>
      </c>
      <c r="H23" s="17">
        <f t="shared" si="1"/>
        <v>0</v>
      </c>
      <c r="I23" s="17"/>
      <c r="J23" s="17"/>
      <c r="K23" s="17">
        <f t="shared" si="2"/>
        <v>-4123</v>
      </c>
      <c r="L23" s="38">
        <f t="shared" si="3"/>
        <v>0</v>
      </c>
    </row>
    <row r="24" spans="1:12" ht="18.75">
      <c r="A24" s="4">
        <v>410513</v>
      </c>
      <c r="B24" s="20" t="s">
        <v>70</v>
      </c>
      <c r="C24" s="28">
        <v>889.3</v>
      </c>
      <c r="D24" s="28"/>
      <c r="E24" s="28">
        <v>890.4</v>
      </c>
      <c r="F24" s="28"/>
      <c r="G24" s="17">
        <f t="shared" si="0"/>
        <v>-889.3</v>
      </c>
      <c r="H24" s="17">
        <f t="shared" si="1"/>
        <v>0</v>
      </c>
      <c r="I24" s="17"/>
      <c r="J24" s="17"/>
      <c r="K24" s="17">
        <f t="shared" si="2"/>
        <v>-890.4</v>
      </c>
      <c r="L24" s="38">
        <f t="shared" si="3"/>
        <v>0</v>
      </c>
    </row>
    <row r="25" spans="1:12" ht="18.75">
      <c r="A25" s="4">
        <v>410512</v>
      </c>
      <c r="B25" s="20" t="s">
        <v>69</v>
      </c>
      <c r="C25" s="28">
        <v>269.8</v>
      </c>
      <c r="D25" s="28"/>
      <c r="E25" s="28">
        <v>247.3</v>
      </c>
      <c r="F25" s="28"/>
      <c r="G25" s="17">
        <f t="shared" si="0"/>
        <v>-269.8</v>
      </c>
      <c r="H25" s="17">
        <f t="shared" si="1"/>
        <v>0</v>
      </c>
      <c r="I25" s="17"/>
      <c r="J25" s="17"/>
      <c r="K25" s="17">
        <f t="shared" si="2"/>
        <v>-247.3</v>
      </c>
      <c r="L25" s="38">
        <f t="shared" si="3"/>
        <v>0</v>
      </c>
    </row>
    <row r="26" spans="1:12" ht="18.75">
      <c r="A26" s="4">
        <v>410511</v>
      </c>
      <c r="B26" s="20" t="s">
        <v>68</v>
      </c>
      <c r="C26" s="28">
        <v>902.5</v>
      </c>
      <c r="D26" s="28"/>
      <c r="E26" s="28">
        <v>902.5</v>
      </c>
      <c r="F26" s="28"/>
      <c r="G26" s="17">
        <f t="shared" si="0"/>
        <v>-902.5</v>
      </c>
      <c r="H26" s="17">
        <f t="shared" si="1"/>
        <v>0</v>
      </c>
      <c r="I26" s="17"/>
      <c r="J26" s="17"/>
      <c r="K26" s="17">
        <f t="shared" si="2"/>
        <v>-902.5</v>
      </c>
      <c r="L26" s="38">
        <f t="shared" si="3"/>
        <v>0</v>
      </c>
    </row>
    <row r="27" spans="2:12" ht="32.25" thickBot="1">
      <c r="B27" s="21" t="s">
        <v>46</v>
      </c>
      <c r="C27" s="22">
        <v>1267.4</v>
      </c>
      <c r="D27" s="22"/>
      <c r="E27" s="22">
        <v>635.2</v>
      </c>
      <c r="F27" s="22"/>
      <c r="G27" s="31">
        <f t="shared" si="0"/>
        <v>-1267.4</v>
      </c>
      <c r="H27" s="31">
        <f t="shared" si="1"/>
        <v>0</v>
      </c>
      <c r="I27" s="31"/>
      <c r="J27" s="31"/>
      <c r="K27" s="31">
        <f t="shared" si="2"/>
        <v>-635.2</v>
      </c>
      <c r="L27" s="39">
        <f t="shared" si="3"/>
        <v>0</v>
      </c>
    </row>
    <row r="28" spans="2:12" s="16" customFormat="1" ht="43.5" customHeight="1">
      <c r="B28" s="19" t="s">
        <v>11</v>
      </c>
      <c r="C28" s="34">
        <f>SUM(C29:C30)</f>
        <v>17793.5</v>
      </c>
      <c r="D28" s="34">
        <f>SUM(D29:D30)</f>
        <v>0</v>
      </c>
      <c r="E28" s="34">
        <f>SUM(E29:E30)</f>
        <v>14801.2</v>
      </c>
      <c r="F28" s="34">
        <f>SUM(F29:F30)</f>
        <v>5205</v>
      </c>
      <c r="G28" s="29">
        <f t="shared" si="0"/>
        <v>-12588.5</v>
      </c>
      <c r="H28" s="29">
        <f t="shared" si="1"/>
        <v>29.252255036951695</v>
      </c>
      <c r="I28" s="29"/>
      <c r="J28" s="29"/>
      <c r="K28" s="29">
        <f t="shared" si="2"/>
        <v>-9596.2</v>
      </c>
      <c r="L28" s="37">
        <f t="shared" si="3"/>
        <v>35.16606761613923</v>
      </c>
    </row>
    <row r="29" spans="2:12" ht="18.75">
      <c r="B29" s="20" t="s">
        <v>62</v>
      </c>
      <c r="C29" s="55">
        <v>15040.4</v>
      </c>
      <c r="D29" s="55"/>
      <c r="E29" s="55">
        <v>12320.4</v>
      </c>
      <c r="F29" s="25">
        <f>4192.6-492.3</f>
        <v>3700.3</v>
      </c>
      <c r="G29" s="17">
        <f t="shared" si="0"/>
        <v>-11340.099999999999</v>
      </c>
      <c r="H29" s="17">
        <f t="shared" si="1"/>
        <v>24.602404191377893</v>
      </c>
      <c r="I29" s="17"/>
      <c r="J29" s="17"/>
      <c r="K29" s="17">
        <f t="shared" si="2"/>
        <v>-8620.099999999999</v>
      </c>
      <c r="L29" s="38">
        <f t="shared" si="3"/>
        <v>30.033927469887345</v>
      </c>
    </row>
    <row r="30" spans="2:12" ht="19.5" thickBot="1">
      <c r="B30" s="21" t="s">
        <v>63</v>
      </c>
      <c r="C30" s="56">
        <v>2753.1</v>
      </c>
      <c r="D30" s="56"/>
      <c r="E30" s="56">
        <v>2480.8</v>
      </c>
      <c r="F30" s="27">
        <v>1504.7</v>
      </c>
      <c r="G30" s="31">
        <f t="shared" si="0"/>
        <v>-1248.3999999999999</v>
      </c>
      <c r="H30" s="31">
        <f t="shared" si="1"/>
        <v>54.654752824089215</v>
      </c>
      <c r="I30" s="31"/>
      <c r="J30" s="31"/>
      <c r="K30" s="31">
        <f t="shared" si="2"/>
        <v>-976.1000000000001</v>
      </c>
      <c r="L30" s="39">
        <f t="shared" si="3"/>
        <v>60.653821347952274</v>
      </c>
    </row>
    <row r="31" spans="2:12" s="16" customFormat="1" ht="43.5" customHeight="1">
      <c r="B31" s="19" t="s">
        <v>64</v>
      </c>
      <c r="C31" s="57">
        <f>SUM(C32:C33)</f>
        <v>11018.199999999999</v>
      </c>
      <c r="D31" s="57">
        <f>SUM(D32:D33)</f>
        <v>0</v>
      </c>
      <c r="E31" s="57">
        <f>SUM(E32:E33)</f>
        <v>10664.300000000001</v>
      </c>
      <c r="F31" s="34">
        <f>SUM(F32:F33)</f>
        <v>5199.1</v>
      </c>
      <c r="G31" s="29">
        <f t="shared" si="0"/>
        <v>-5819.0999999999985</v>
      </c>
      <c r="H31" s="29">
        <f t="shared" si="1"/>
        <v>47.18647328964805</v>
      </c>
      <c r="I31" s="29"/>
      <c r="J31" s="29"/>
      <c r="K31" s="29">
        <f t="shared" si="2"/>
        <v>-5465.200000000001</v>
      </c>
      <c r="L31" s="37">
        <f t="shared" si="3"/>
        <v>48.75237943418696</v>
      </c>
    </row>
    <row r="32" spans="2:12" s="18" customFormat="1" ht="18" customHeight="1">
      <c r="B32" s="20" t="s">
        <v>47</v>
      </c>
      <c r="C32" s="58">
        <v>290.8</v>
      </c>
      <c r="D32" s="58"/>
      <c r="E32" s="58">
        <v>199.2</v>
      </c>
      <c r="F32" s="32">
        <v>492.3</v>
      </c>
      <c r="G32" s="17">
        <f t="shared" si="0"/>
        <v>201.5</v>
      </c>
      <c r="H32" s="17">
        <f t="shared" si="1"/>
        <v>169.29160935350757</v>
      </c>
      <c r="I32" s="17"/>
      <c r="J32" s="17"/>
      <c r="K32" s="17">
        <f t="shared" si="2"/>
        <v>293.1</v>
      </c>
      <c r="L32" s="38">
        <f t="shared" si="3"/>
        <v>247.1385542168675</v>
      </c>
    </row>
    <row r="33" spans="2:12" s="16" customFormat="1" ht="18" customHeight="1" thickBot="1">
      <c r="B33" s="21" t="s">
        <v>49</v>
      </c>
      <c r="C33" s="36">
        <v>10727.4</v>
      </c>
      <c r="D33" s="36"/>
      <c r="E33" s="36">
        <v>10465.1</v>
      </c>
      <c r="F33" s="30">
        <v>4706.8</v>
      </c>
      <c r="G33" s="31">
        <f t="shared" si="0"/>
        <v>-6020.599999999999</v>
      </c>
      <c r="H33" s="31">
        <f t="shared" si="1"/>
        <v>43.87642858474561</v>
      </c>
      <c r="I33" s="31"/>
      <c r="J33" s="31"/>
      <c r="K33" s="31">
        <f t="shared" si="2"/>
        <v>-5758.3</v>
      </c>
      <c r="L33" s="39">
        <f t="shared" si="3"/>
        <v>44.97615885180266</v>
      </c>
    </row>
    <row r="34" spans="2:16" ht="21" thickBot="1">
      <c r="B34" s="40" t="s">
        <v>1</v>
      </c>
      <c r="C34" s="41">
        <f>C7+C6</f>
        <v>477243</v>
      </c>
      <c r="D34" s="41">
        <f>D7+D6</f>
        <v>0</v>
      </c>
      <c r="E34" s="41">
        <f>E7+E6</f>
        <v>440037.4999999999</v>
      </c>
      <c r="F34" s="41">
        <f>F7+F6</f>
        <v>286753.4</v>
      </c>
      <c r="G34" s="42">
        <f t="shared" si="0"/>
        <v>-190489.59999999998</v>
      </c>
      <c r="H34" s="42">
        <f t="shared" si="1"/>
        <v>60.08540722441189</v>
      </c>
      <c r="I34" s="42"/>
      <c r="J34" s="42"/>
      <c r="K34" s="42">
        <f t="shared" si="2"/>
        <v>-153284.09999999986</v>
      </c>
      <c r="L34" s="43">
        <f t="shared" si="3"/>
        <v>65.16567338010967</v>
      </c>
      <c r="M34" s="26"/>
      <c r="N34" s="26"/>
      <c r="O34" s="26"/>
      <c r="P34" s="26"/>
    </row>
    <row r="35" spans="2:12" s="59" customFormat="1" ht="22.5">
      <c r="B35" s="106" t="s">
        <v>16</v>
      </c>
      <c r="C35" s="107"/>
      <c r="D35" s="107"/>
      <c r="E35" s="107"/>
      <c r="F35" s="107"/>
      <c r="G35" s="108"/>
      <c r="H35" s="108"/>
      <c r="I35" s="107"/>
      <c r="J35" s="107"/>
      <c r="K35" s="67"/>
      <c r="L35" s="68"/>
    </row>
    <row r="36" spans="2:12" s="59" customFormat="1" ht="20.25">
      <c r="B36" s="69" t="s">
        <v>17</v>
      </c>
      <c r="C36" s="70">
        <v>26012.35339</v>
      </c>
      <c r="D36" s="71">
        <v>17008.4</v>
      </c>
      <c r="E36" s="70">
        <v>22718.62421</v>
      </c>
      <c r="F36" s="72">
        <v>15887.07</v>
      </c>
      <c r="G36" s="17">
        <f aca="true" t="shared" si="4" ref="G36:G69">F36-C36</f>
        <v>-10125.28339</v>
      </c>
      <c r="H36" s="17">
        <f aca="true" t="shared" si="5" ref="H36:H69">F36/C36*100</f>
        <v>61.07509675040595</v>
      </c>
      <c r="I36" s="73" t="e">
        <f>#REF!-D36</f>
        <v>#REF!</v>
      </c>
      <c r="J36" s="74" t="e">
        <f>#REF!/D36%</f>
        <v>#REF!</v>
      </c>
      <c r="K36" s="17">
        <f aca="true" t="shared" si="6" ref="K36:K69">F36-E36</f>
        <v>-6831.554210000002</v>
      </c>
      <c r="L36" s="38">
        <f aca="true" t="shared" si="7" ref="L36:L69">F36/E36*100</f>
        <v>69.92971868871807</v>
      </c>
    </row>
    <row r="37" spans="2:12" s="59" customFormat="1" ht="20.25">
      <c r="B37" s="69" t="s">
        <v>18</v>
      </c>
      <c r="C37" s="70">
        <v>509.44</v>
      </c>
      <c r="D37" s="71"/>
      <c r="E37" s="70">
        <v>318.74872</v>
      </c>
      <c r="F37" s="72">
        <v>470.075</v>
      </c>
      <c r="G37" s="17">
        <f t="shared" si="4"/>
        <v>-39.36500000000001</v>
      </c>
      <c r="H37" s="17">
        <f t="shared" si="5"/>
        <v>92.27288787688443</v>
      </c>
      <c r="I37" s="73" t="e">
        <f>#REF!-D37</f>
        <v>#REF!</v>
      </c>
      <c r="J37" s="74"/>
      <c r="K37" s="17">
        <f t="shared" si="6"/>
        <v>151.32628</v>
      </c>
      <c r="L37" s="38">
        <f t="shared" si="7"/>
        <v>147.4751020176646</v>
      </c>
    </row>
    <row r="38" spans="2:12" s="59" customFormat="1" ht="20.25">
      <c r="B38" s="69" t="s">
        <v>19</v>
      </c>
      <c r="C38" s="70">
        <v>106878.9043</v>
      </c>
      <c r="D38" s="71">
        <v>90075.6</v>
      </c>
      <c r="E38" s="70">
        <v>92684.83587</v>
      </c>
      <c r="F38" s="72">
        <v>51434.23</v>
      </c>
      <c r="G38" s="17">
        <f t="shared" si="4"/>
        <v>-55444.67429999999</v>
      </c>
      <c r="H38" s="17">
        <f t="shared" si="5"/>
        <v>48.123837287504834</v>
      </c>
      <c r="I38" s="73" t="e">
        <f>#REF!-D38</f>
        <v>#REF!</v>
      </c>
      <c r="J38" s="74" t="e">
        <f>#REF!/D38%</f>
        <v>#REF!</v>
      </c>
      <c r="K38" s="17">
        <f t="shared" si="6"/>
        <v>-41250.60586999999</v>
      </c>
      <c r="L38" s="38">
        <f t="shared" si="7"/>
        <v>55.49368407162289</v>
      </c>
    </row>
    <row r="39" spans="2:12" s="59" customFormat="1" ht="20.25">
      <c r="B39" s="69" t="s">
        <v>20</v>
      </c>
      <c r="C39" s="70">
        <v>75952.84568</v>
      </c>
      <c r="D39" s="70">
        <v>47598.5</v>
      </c>
      <c r="E39" s="70">
        <v>66881.30892</v>
      </c>
      <c r="F39" s="72">
        <v>36521.891</v>
      </c>
      <c r="G39" s="17">
        <f t="shared" si="4"/>
        <v>-39430.954679999995</v>
      </c>
      <c r="H39" s="17">
        <f t="shared" si="5"/>
        <v>48.08495412255106</v>
      </c>
      <c r="I39" s="73" t="e">
        <f>#REF!-D39</f>
        <v>#REF!</v>
      </c>
      <c r="J39" s="74" t="e">
        <f>#REF!/D39%</f>
        <v>#REF!</v>
      </c>
      <c r="K39" s="17">
        <f t="shared" si="6"/>
        <v>-30359.417919999993</v>
      </c>
      <c r="L39" s="38">
        <f t="shared" si="7"/>
        <v>54.607021886616515</v>
      </c>
    </row>
    <row r="40" spans="2:12" s="59" customFormat="1" ht="37.5">
      <c r="B40" s="75" t="s">
        <v>2</v>
      </c>
      <c r="C40" s="15">
        <v>2081.71294</v>
      </c>
      <c r="D40" s="15"/>
      <c r="E40" s="15">
        <v>1615.84608</v>
      </c>
      <c r="F40" s="76"/>
      <c r="G40" s="17">
        <f t="shared" si="4"/>
        <v>-2081.71294</v>
      </c>
      <c r="H40" s="17">
        <f t="shared" si="5"/>
        <v>0</v>
      </c>
      <c r="I40" s="73"/>
      <c r="J40" s="74"/>
      <c r="K40" s="17">
        <f t="shared" si="6"/>
        <v>-1615.84608</v>
      </c>
      <c r="L40" s="38">
        <f t="shared" si="7"/>
        <v>0</v>
      </c>
    </row>
    <row r="41" spans="2:12" s="59" customFormat="1" ht="20.25">
      <c r="B41" s="77" t="s">
        <v>21</v>
      </c>
      <c r="C41" s="70">
        <f>C42+C43+C45+C46+C47+C48+C44</f>
        <v>225561.77771</v>
      </c>
      <c r="D41" s="70">
        <f>D42+D43+D45+D46+D47+D48</f>
        <v>6168.9</v>
      </c>
      <c r="E41" s="70">
        <f>E42+E43+E45+E46+E47+E48+E44</f>
        <v>203366.83961999998</v>
      </c>
      <c r="F41" s="72">
        <f>F42+F43+F45+F46+F47+F48</f>
        <v>158941.48499999996</v>
      </c>
      <c r="G41" s="17">
        <f t="shared" si="4"/>
        <v>-66620.29271000004</v>
      </c>
      <c r="H41" s="17">
        <f t="shared" si="5"/>
        <v>70.46472439330907</v>
      </c>
      <c r="I41" s="73" t="e">
        <f>#REF!-D41</f>
        <v>#REF!</v>
      </c>
      <c r="J41" s="74" t="e">
        <f>#REF!/D41%</f>
        <v>#REF!</v>
      </c>
      <c r="K41" s="17">
        <f t="shared" si="6"/>
        <v>-44425.35462000003</v>
      </c>
      <c r="L41" s="38">
        <f t="shared" si="7"/>
        <v>78.15506465901187</v>
      </c>
    </row>
    <row r="42" spans="2:14" s="59" customFormat="1" ht="37.5">
      <c r="B42" s="69" t="s">
        <v>43</v>
      </c>
      <c r="C42" s="70">
        <v>219413.8</v>
      </c>
      <c r="D42" s="70"/>
      <c r="E42" s="70">
        <v>197981.14375</v>
      </c>
      <c r="F42" s="72">
        <v>154699.8</v>
      </c>
      <c r="G42" s="17">
        <f t="shared" si="4"/>
        <v>-64714</v>
      </c>
      <c r="H42" s="17">
        <f t="shared" si="5"/>
        <v>70.50595723696505</v>
      </c>
      <c r="I42" s="73"/>
      <c r="J42" s="74"/>
      <c r="K42" s="17">
        <f t="shared" si="6"/>
        <v>-43281.34375</v>
      </c>
      <c r="L42" s="38">
        <f t="shared" si="7"/>
        <v>78.1386535453834</v>
      </c>
      <c r="M42" s="59">
        <f>221003.8+14.3+428.8</f>
        <v>221446.89999999997</v>
      </c>
      <c r="N42" s="60">
        <f>F42-M42</f>
        <v>-66747.09999999998</v>
      </c>
    </row>
    <row r="43" spans="2:12" s="59" customFormat="1" ht="20.25">
      <c r="B43" s="69" t="s">
        <v>22</v>
      </c>
      <c r="C43" s="70">
        <v>699.47</v>
      </c>
      <c r="D43" s="71">
        <v>446.7</v>
      </c>
      <c r="E43" s="70">
        <v>572.10692</v>
      </c>
      <c r="F43" s="72">
        <f>40.15+516.161+2.28+6.07+21.9</f>
        <v>586.5609999999999</v>
      </c>
      <c r="G43" s="17">
        <f t="shared" si="4"/>
        <v>-112.9090000000001</v>
      </c>
      <c r="H43" s="17">
        <f t="shared" si="5"/>
        <v>83.85792099732653</v>
      </c>
      <c r="I43" s="73" t="e">
        <f>#REF!-D43</f>
        <v>#REF!</v>
      </c>
      <c r="J43" s="74" t="e">
        <f>#REF!/D43%</f>
        <v>#REF!</v>
      </c>
      <c r="K43" s="17">
        <f t="shared" si="6"/>
        <v>14.454079999999976</v>
      </c>
      <c r="L43" s="38">
        <f t="shared" si="7"/>
        <v>102.52646480836134</v>
      </c>
    </row>
    <row r="44" spans="2:12" s="59" customFormat="1" ht="20.25">
      <c r="B44" s="69" t="s">
        <v>56</v>
      </c>
      <c r="C44" s="70"/>
      <c r="D44" s="71"/>
      <c r="E44" s="70"/>
      <c r="F44" s="72"/>
      <c r="G44" s="17"/>
      <c r="H44" s="17"/>
      <c r="I44" s="73"/>
      <c r="J44" s="74"/>
      <c r="K44" s="17"/>
      <c r="L44" s="38"/>
    </row>
    <row r="45" spans="2:12" s="59" customFormat="1" ht="20.25">
      <c r="B45" s="78" t="s">
        <v>23</v>
      </c>
      <c r="C45" s="70">
        <v>4099.76771</v>
      </c>
      <c r="D45" s="71">
        <v>4524.9</v>
      </c>
      <c r="E45" s="70">
        <v>3769.95657</v>
      </c>
      <c r="F45" s="72">
        <v>2819.922</v>
      </c>
      <c r="G45" s="17">
        <f t="shared" si="4"/>
        <v>-1279.84571</v>
      </c>
      <c r="H45" s="17">
        <f t="shared" si="5"/>
        <v>68.78248231288207</v>
      </c>
      <c r="I45" s="73" t="e">
        <f>#REF!-D45</f>
        <v>#REF!</v>
      </c>
      <c r="J45" s="74" t="e">
        <f>#REF!/D45%</f>
        <v>#REF!</v>
      </c>
      <c r="K45" s="17">
        <f t="shared" si="6"/>
        <v>-950.0345699999998</v>
      </c>
      <c r="L45" s="38">
        <f t="shared" si="7"/>
        <v>74.79985372881896</v>
      </c>
    </row>
    <row r="46" spans="2:12" s="59" customFormat="1" ht="20.25">
      <c r="B46" s="78" t="s">
        <v>24</v>
      </c>
      <c r="C46" s="70">
        <v>659.34</v>
      </c>
      <c r="D46" s="71">
        <v>802.3</v>
      </c>
      <c r="E46" s="70">
        <v>435.5966</v>
      </c>
      <c r="F46" s="72">
        <v>366.4</v>
      </c>
      <c r="G46" s="17">
        <f t="shared" si="4"/>
        <v>-292.94000000000005</v>
      </c>
      <c r="H46" s="17">
        <f t="shared" si="5"/>
        <v>55.57072223738891</v>
      </c>
      <c r="I46" s="73" t="e">
        <f>#REF!-D46</f>
        <v>#REF!</v>
      </c>
      <c r="J46" s="74" t="e">
        <f>#REF!/D46%</f>
        <v>#REF!</v>
      </c>
      <c r="K46" s="17">
        <f t="shared" si="6"/>
        <v>-69.19660000000005</v>
      </c>
      <c r="L46" s="38">
        <f t="shared" si="7"/>
        <v>84.1145224733159</v>
      </c>
    </row>
    <row r="47" spans="2:12" s="59" customFormat="1" ht="20.25">
      <c r="B47" s="78" t="s">
        <v>25</v>
      </c>
      <c r="C47" s="70">
        <v>240</v>
      </c>
      <c r="D47" s="71">
        <v>75</v>
      </c>
      <c r="E47" s="70">
        <v>199.99242</v>
      </c>
      <c r="F47" s="72">
        <v>160.598</v>
      </c>
      <c r="G47" s="17">
        <f t="shared" si="4"/>
        <v>-79.40199999999999</v>
      </c>
      <c r="H47" s="17">
        <f t="shared" si="5"/>
        <v>66.91583333333334</v>
      </c>
      <c r="I47" s="73" t="e">
        <f>#REF!-D47</f>
        <v>#REF!</v>
      </c>
      <c r="J47" s="74" t="e">
        <f>#REF!/D47%</f>
        <v>#REF!</v>
      </c>
      <c r="K47" s="17">
        <f t="shared" si="6"/>
        <v>-39.39442</v>
      </c>
      <c r="L47" s="38">
        <f t="shared" si="7"/>
        <v>80.30204344744666</v>
      </c>
    </row>
    <row r="48" spans="2:12" s="59" customFormat="1" ht="37.5">
      <c r="B48" s="75" t="s">
        <v>26</v>
      </c>
      <c r="C48" s="70">
        <v>449.4</v>
      </c>
      <c r="D48" s="71">
        <v>320</v>
      </c>
      <c r="E48" s="79">
        <v>408.04336</v>
      </c>
      <c r="F48" s="72">
        <v>308.204</v>
      </c>
      <c r="G48" s="17">
        <f t="shared" si="4"/>
        <v>-141.19599999999997</v>
      </c>
      <c r="H48" s="17">
        <f t="shared" si="5"/>
        <v>68.58121940364931</v>
      </c>
      <c r="I48" s="73" t="e">
        <f>#REF!-D48</f>
        <v>#REF!</v>
      </c>
      <c r="J48" s="74" t="e">
        <f>#REF!/D48%</f>
        <v>#REF!</v>
      </c>
      <c r="K48" s="17">
        <f t="shared" si="6"/>
        <v>-99.83936</v>
      </c>
      <c r="L48" s="38">
        <f t="shared" si="7"/>
        <v>75.53216893420345</v>
      </c>
    </row>
    <row r="49" spans="2:12" s="59" customFormat="1" ht="20.25">
      <c r="B49" s="69" t="s">
        <v>27</v>
      </c>
      <c r="C49" s="70">
        <v>4557.10803</v>
      </c>
      <c r="D49" s="71">
        <v>3528.7</v>
      </c>
      <c r="E49" s="79">
        <v>3639.48067</v>
      </c>
      <c r="F49" s="72">
        <v>3099.025</v>
      </c>
      <c r="G49" s="17">
        <f t="shared" si="4"/>
        <v>-1458.0830300000002</v>
      </c>
      <c r="H49" s="17">
        <f t="shared" si="5"/>
        <v>68.00420309544428</v>
      </c>
      <c r="I49" s="73" t="e">
        <f>#REF!-D49</f>
        <v>#REF!</v>
      </c>
      <c r="J49" s="74" t="e">
        <f>#REF!/D49%</f>
        <v>#REF!</v>
      </c>
      <c r="K49" s="17">
        <f t="shared" si="6"/>
        <v>-540.4556699999998</v>
      </c>
      <c r="L49" s="38">
        <f t="shared" si="7"/>
        <v>85.15019809131175</v>
      </c>
    </row>
    <row r="50" spans="2:12" s="59" customFormat="1" ht="20.25">
      <c r="B50" s="78" t="s">
        <v>28</v>
      </c>
      <c r="C50" s="70">
        <v>9849.33131</v>
      </c>
      <c r="D50" s="71">
        <v>10025</v>
      </c>
      <c r="E50" s="79">
        <v>8286.98285</v>
      </c>
      <c r="F50" s="72">
        <v>6042.268</v>
      </c>
      <c r="G50" s="17">
        <f t="shared" si="4"/>
        <v>-3807.0633099999995</v>
      </c>
      <c r="H50" s="17">
        <f t="shared" si="5"/>
        <v>61.346987016928765</v>
      </c>
      <c r="I50" s="73" t="e">
        <f>#REF!-D50</f>
        <v>#REF!</v>
      </c>
      <c r="J50" s="74" t="e">
        <f>#REF!/D50%</f>
        <v>#REF!</v>
      </c>
      <c r="K50" s="17">
        <f t="shared" si="6"/>
        <v>-2244.7148500000003</v>
      </c>
      <c r="L50" s="38">
        <f t="shared" si="7"/>
        <v>72.91276100565358</v>
      </c>
    </row>
    <row r="51" spans="2:12" s="59" customFormat="1" ht="20.25">
      <c r="B51" s="78" t="s">
        <v>29</v>
      </c>
      <c r="C51" s="70">
        <v>15</v>
      </c>
      <c r="D51" s="71">
        <v>218.7</v>
      </c>
      <c r="E51" s="79">
        <v>10.2</v>
      </c>
      <c r="F51" s="72">
        <v>16</v>
      </c>
      <c r="G51" s="17">
        <f t="shared" si="4"/>
        <v>1</v>
      </c>
      <c r="H51" s="17">
        <f t="shared" si="5"/>
        <v>106.66666666666667</v>
      </c>
      <c r="I51" s="73" t="e">
        <f>#REF!-D51</f>
        <v>#REF!</v>
      </c>
      <c r="J51" s="74" t="e">
        <f>#REF!/D51%</f>
        <v>#REF!</v>
      </c>
      <c r="K51" s="17">
        <f t="shared" si="6"/>
        <v>5.800000000000001</v>
      </c>
      <c r="L51" s="38">
        <f t="shared" si="7"/>
        <v>156.86274509803923</v>
      </c>
    </row>
    <row r="52" spans="2:12" s="59" customFormat="1" ht="20.25">
      <c r="B52" s="78" t="s">
        <v>30</v>
      </c>
      <c r="C52" s="70">
        <v>1536.38544</v>
      </c>
      <c r="D52" s="71">
        <v>804.2</v>
      </c>
      <c r="E52" s="79">
        <v>1375.42948</v>
      </c>
      <c r="F52" s="72">
        <v>826.014</v>
      </c>
      <c r="G52" s="17">
        <f t="shared" si="4"/>
        <v>-710.37144</v>
      </c>
      <c r="H52" s="17">
        <f t="shared" si="5"/>
        <v>53.76346185629044</v>
      </c>
      <c r="I52" s="73" t="e">
        <f>#REF!-D52</f>
        <v>#REF!</v>
      </c>
      <c r="J52" s="74" t="e">
        <f>#REF!/D52%</f>
        <v>#REF!</v>
      </c>
      <c r="K52" s="17">
        <f t="shared" si="6"/>
        <v>-549.41548</v>
      </c>
      <c r="L52" s="38">
        <f t="shared" si="7"/>
        <v>60.054987333847166</v>
      </c>
    </row>
    <row r="53" spans="2:12" s="59" customFormat="1" ht="20.25">
      <c r="B53" s="78" t="s">
        <v>59</v>
      </c>
      <c r="C53" s="70"/>
      <c r="D53" s="71"/>
      <c r="E53" s="79">
        <v>0</v>
      </c>
      <c r="F53" s="72"/>
      <c r="G53" s="17"/>
      <c r="H53" s="17"/>
      <c r="I53" s="73"/>
      <c r="J53" s="74"/>
      <c r="K53" s="17"/>
      <c r="L53" s="38"/>
    </row>
    <row r="54" spans="2:12" s="59" customFormat="1" ht="20.25">
      <c r="B54" s="78" t="s">
        <v>31</v>
      </c>
      <c r="C54" s="70">
        <v>155.332</v>
      </c>
      <c r="D54" s="71">
        <v>464.8</v>
      </c>
      <c r="E54" s="70">
        <v>38.9</v>
      </c>
      <c r="F54" s="72">
        <v>115</v>
      </c>
      <c r="G54" s="17">
        <f t="shared" si="4"/>
        <v>-40.331999999999994</v>
      </c>
      <c r="H54" s="17">
        <f t="shared" si="5"/>
        <v>74.03497025725542</v>
      </c>
      <c r="I54" s="73" t="e">
        <f>#REF!-D54</f>
        <v>#REF!</v>
      </c>
      <c r="J54" s="74" t="e">
        <f>#REF!/D54%</f>
        <v>#REF!</v>
      </c>
      <c r="K54" s="17">
        <f t="shared" si="6"/>
        <v>76.1</v>
      </c>
      <c r="L54" s="38">
        <f t="shared" si="7"/>
        <v>295.6298200514139</v>
      </c>
    </row>
    <row r="55" spans="2:12" s="59" customFormat="1" ht="20.25">
      <c r="B55" s="78" t="s">
        <v>32</v>
      </c>
      <c r="C55" s="70">
        <v>3577.753</v>
      </c>
      <c r="D55" s="71">
        <v>2999.9</v>
      </c>
      <c r="E55" s="70">
        <v>3276.5798</v>
      </c>
      <c r="F55" s="72">
        <v>2559.133</v>
      </c>
      <c r="G55" s="17">
        <f t="shared" si="4"/>
        <v>-1018.6200000000003</v>
      </c>
      <c r="H55" s="17">
        <f t="shared" si="5"/>
        <v>71.5290574838453</v>
      </c>
      <c r="I55" s="73" t="e">
        <f>#REF!-D55</f>
        <v>#REF!</v>
      </c>
      <c r="J55" s="74" t="e">
        <f>#REF!/D55%</f>
        <v>#REF!</v>
      </c>
      <c r="K55" s="17">
        <f t="shared" si="6"/>
        <v>-717.4468000000002</v>
      </c>
      <c r="L55" s="38">
        <f t="shared" si="7"/>
        <v>78.10378981155898</v>
      </c>
    </row>
    <row r="56" spans="2:12" s="59" customFormat="1" ht="20.25">
      <c r="B56" s="78" t="s">
        <v>33</v>
      </c>
      <c r="C56" s="70">
        <v>0</v>
      </c>
      <c r="D56" s="71">
        <v>0</v>
      </c>
      <c r="E56" s="70">
        <v>0</v>
      </c>
      <c r="F56" s="72">
        <v>0</v>
      </c>
      <c r="G56" s="17">
        <f t="shared" si="4"/>
        <v>0</v>
      </c>
      <c r="H56" s="17">
        <v>0</v>
      </c>
      <c r="I56" s="73" t="e">
        <f>#REF!-D56</f>
        <v>#REF!</v>
      </c>
      <c r="J56" s="74" t="e">
        <f>#REF!/D56%</f>
        <v>#REF!</v>
      </c>
      <c r="K56" s="17">
        <f t="shared" si="6"/>
        <v>0</v>
      </c>
      <c r="L56" s="38">
        <v>0</v>
      </c>
    </row>
    <row r="57" spans="2:12" s="59" customFormat="1" ht="20.25">
      <c r="B57" s="78" t="s">
        <v>34</v>
      </c>
      <c r="C57" s="70">
        <v>84.98612</v>
      </c>
      <c r="D57" s="71">
        <v>164.9</v>
      </c>
      <c r="E57" s="70">
        <v>0</v>
      </c>
      <c r="F57" s="72">
        <v>40</v>
      </c>
      <c r="G57" s="17">
        <f t="shared" si="4"/>
        <v>-44.98612</v>
      </c>
      <c r="H57" s="17">
        <f t="shared" si="5"/>
        <v>47.06650921350451</v>
      </c>
      <c r="I57" s="73" t="e">
        <f>#REF!-D57</f>
        <v>#REF!</v>
      </c>
      <c r="J57" s="74" t="e">
        <f>#REF!/D57%</f>
        <v>#REF!</v>
      </c>
      <c r="K57" s="17">
        <f t="shared" si="6"/>
        <v>40</v>
      </c>
      <c r="L57" s="38">
        <v>0</v>
      </c>
    </row>
    <row r="58" spans="2:12" s="59" customFormat="1" ht="20.25">
      <c r="B58" s="78" t="s">
        <v>35</v>
      </c>
      <c r="C58" s="70">
        <v>162.189</v>
      </c>
      <c r="D58" s="71">
        <v>223.7</v>
      </c>
      <c r="E58" s="70">
        <v>135.70591</v>
      </c>
      <c r="F58" s="72">
        <v>130</v>
      </c>
      <c r="G58" s="17">
        <f t="shared" si="4"/>
        <v>-32.18899999999999</v>
      </c>
      <c r="H58" s="17">
        <f t="shared" si="5"/>
        <v>80.15340127875503</v>
      </c>
      <c r="I58" s="73" t="e">
        <f>#REF!-D58</f>
        <v>#REF!</v>
      </c>
      <c r="J58" s="74" t="e">
        <f>#REF!/D58%</f>
        <v>#REF!</v>
      </c>
      <c r="K58" s="17">
        <f t="shared" si="6"/>
        <v>-5.705909999999989</v>
      </c>
      <c r="L58" s="38">
        <f t="shared" si="7"/>
        <v>95.7953857720714</v>
      </c>
    </row>
    <row r="59" spans="2:12" s="59" customFormat="1" ht="20.25">
      <c r="B59" s="78" t="s">
        <v>55</v>
      </c>
      <c r="C59" s="70">
        <v>68</v>
      </c>
      <c r="D59" s="71"/>
      <c r="E59" s="70">
        <v>51.9372</v>
      </c>
      <c r="F59" s="72">
        <v>107.06</v>
      </c>
      <c r="G59" s="17">
        <f t="shared" si="4"/>
        <v>39.06</v>
      </c>
      <c r="H59" s="17">
        <v>0</v>
      </c>
      <c r="I59" s="73"/>
      <c r="J59" s="74"/>
      <c r="K59" s="17">
        <f t="shared" si="6"/>
        <v>55.122800000000005</v>
      </c>
      <c r="L59" s="38">
        <f t="shared" si="7"/>
        <v>206.1335613009558</v>
      </c>
    </row>
    <row r="60" spans="2:12" s="59" customFormat="1" ht="20.25">
      <c r="B60" s="78" t="s">
        <v>57</v>
      </c>
      <c r="C60" s="70">
        <v>136.53</v>
      </c>
      <c r="D60" s="71">
        <v>0</v>
      </c>
      <c r="E60" s="70">
        <v>136.53</v>
      </c>
      <c r="F60" s="72">
        <v>0</v>
      </c>
      <c r="G60" s="17">
        <f t="shared" si="4"/>
        <v>-136.53</v>
      </c>
      <c r="H60" s="17">
        <v>0</v>
      </c>
      <c r="I60" s="73" t="e">
        <f>#REF!-D60</f>
        <v>#REF!</v>
      </c>
      <c r="J60" s="74" t="e">
        <f>#REF!/D60%</f>
        <v>#REF!</v>
      </c>
      <c r="K60" s="17">
        <f t="shared" si="6"/>
        <v>-136.53</v>
      </c>
      <c r="L60" s="38">
        <f t="shared" si="7"/>
        <v>0</v>
      </c>
    </row>
    <row r="61" spans="2:12" s="59" customFormat="1" ht="20.25">
      <c r="B61" s="78" t="s">
        <v>36</v>
      </c>
      <c r="C61" s="70">
        <v>20</v>
      </c>
      <c r="D61" s="71">
        <v>13.8</v>
      </c>
      <c r="E61" s="70">
        <v>0</v>
      </c>
      <c r="F61" s="72">
        <v>50</v>
      </c>
      <c r="G61" s="17">
        <f t="shared" si="4"/>
        <v>30</v>
      </c>
      <c r="H61" s="17">
        <f t="shared" si="5"/>
        <v>250</v>
      </c>
      <c r="I61" s="73" t="e">
        <f>#REF!-D61</f>
        <v>#REF!</v>
      </c>
      <c r="J61" s="74" t="e">
        <f>#REF!/D61%</f>
        <v>#REF!</v>
      </c>
      <c r="K61" s="17">
        <f t="shared" si="6"/>
        <v>50</v>
      </c>
      <c r="L61" s="38">
        <v>0</v>
      </c>
    </row>
    <row r="62" spans="2:12" s="59" customFormat="1" ht="20.25" hidden="1">
      <c r="B62" s="96" t="s">
        <v>37</v>
      </c>
      <c r="C62" s="58"/>
      <c r="D62" s="97">
        <v>103</v>
      </c>
      <c r="E62" s="58"/>
      <c r="F62" s="98"/>
      <c r="G62" s="17">
        <f t="shared" si="4"/>
        <v>0</v>
      </c>
      <c r="H62" s="17" t="e">
        <f t="shared" si="5"/>
        <v>#DIV/0!</v>
      </c>
      <c r="I62" s="73" t="e">
        <f>#REF!-D62</f>
        <v>#REF!</v>
      </c>
      <c r="J62" s="74" t="e">
        <f>#REF!/D62%</f>
        <v>#REF!</v>
      </c>
      <c r="K62" s="17">
        <f t="shared" si="6"/>
        <v>0</v>
      </c>
      <c r="L62" s="38" t="e">
        <f t="shared" si="7"/>
        <v>#DIV/0!</v>
      </c>
    </row>
    <row r="63" spans="2:12" s="59" customFormat="1" ht="34.5">
      <c r="B63" s="80" t="s">
        <v>78</v>
      </c>
      <c r="C63" s="70">
        <v>632.4</v>
      </c>
      <c r="D63" s="71">
        <v>3161.6</v>
      </c>
      <c r="E63" s="70">
        <v>316.3</v>
      </c>
      <c r="F63" s="70">
        <v>0</v>
      </c>
      <c r="G63" s="94">
        <f t="shared" si="4"/>
        <v>-632.4</v>
      </c>
      <c r="H63" s="17">
        <f t="shared" si="5"/>
        <v>0</v>
      </c>
      <c r="I63" s="73" t="e">
        <f>#REF!-D63</f>
        <v>#REF!</v>
      </c>
      <c r="J63" s="74" t="e">
        <f>#REF!/D63%</f>
        <v>#REF!</v>
      </c>
      <c r="K63" s="17">
        <f t="shared" si="6"/>
        <v>-316.3</v>
      </c>
      <c r="L63" s="38">
        <f t="shared" si="7"/>
        <v>0</v>
      </c>
    </row>
    <row r="64" spans="2:12" s="59" customFormat="1" ht="20.25">
      <c r="B64" s="81" t="s">
        <v>38</v>
      </c>
      <c r="C64" s="70">
        <v>12532.38244</v>
      </c>
      <c r="D64" s="71">
        <v>1444.8</v>
      </c>
      <c r="E64" s="70">
        <v>12252.29781</v>
      </c>
      <c r="F64" s="70">
        <v>5491.436</v>
      </c>
      <c r="G64" s="94">
        <f t="shared" si="4"/>
        <v>-7040.94644</v>
      </c>
      <c r="H64" s="17">
        <f t="shared" si="5"/>
        <v>43.81797336851779</v>
      </c>
      <c r="I64" s="73"/>
      <c r="J64" s="74"/>
      <c r="K64" s="17">
        <f t="shared" si="6"/>
        <v>-6760.86181</v>
      </c>
      <c r="L64" s="38">
        <f t="shared" si="7"/>
        <v>44.81964187581235</v>
      </c>
    </row>
    <row r="65" spans="2:12" s="59" customFormat="1" ht="20.25">
      <c r="B65" s="81" t="s">
        <v>39</v>
      </c>
      <c r="C65" s="70">
        <v>6117.91336</v>
      </c>
      <c r="D65" s="71">
        <v>14833.5</v>
      </c>
      <c r="E65" s="70">
        <v>4730.62306</v>
      </c>
      <c r="F65" s="70">
        <v>50</v>
      </c>
      <c r="G65" s="94">
        <f t="shared" si="4"/>
        <v>-6067.91336</v>
      </c>
      <c r="H65" s="17">
        <f t="shared" si="5"/>
        <v>0.8172721164524632</v>
      </c>
      <c r="I65" s="73"/>
      <c r="J65" s="74"/>
      <c r="K65" s="17">
        <f t="shared" si="6"/>
        <v>-4680.62306</v>
      </c>
      <c r="L65" s="38">
        <f t="shared" si="7"/>
        <v>1.0569432264171985</v>
      </c>
    </row>
    <row r="66" spans="2:12" s="59" customFormat="1" ht="40.5">
      <c r="B66" s="99" t="s">
        <v>44</v>
      </c>
      <c r="C66" s="70">
        <f>C67+C68</f>
        <v>436.1</v>
      </c>
      <c r="D66" s="70">
        <f>D67+D68</f>
        <v>0</v>
      </c>
      <c r="E66" s="70">
        <f>E67+E68</f>
        <v>392.6935</v>
      </c>
      <c r="F66" s="70">
        <f>F67+F68</f>
        <v>446.29999999999995</v>
      </c>
      <c r="G66" s="94">
        <f t="shared" si="4"/>
        <v>10.199999999999932</v>
      </c>
      <c r="H66" s="17">
        <f t="shared" si="5"/>
        <v>102.3389130933272</v>
      </c>
      <c r="I66" s="73"/>
      <c r="J66" s="74"/>
      <c r="K66" s="17">
        <f t="shared" si="6"/>
        <v>53.60649999999998</v>
      </c>
      <c r="L66" s="38">
        <f t="shared" si="7"/>
        <v>113.65097716157766</v>
      </c>
    </row>
    <row r="67" spans="2:12" s="59" customFormat="1" ht="47.25">
      <c r="B67" s="100" t="s">
        <v>8</v>
      </c>
      <c r="C67" s="25">
        <v>428.8</v>
      </c>
      <c r="D67" s="25"/>
      <c r="E67" s="25">
        <v>392.6935</v>
      </c>
      <c r="F67" s="101">
        <v>434.9</v>
      </c>
      <c r="G67" s="94">
        <f t="shared" si="4"/>
        <v>6.099999999999966</v>
      </c>
      <c r="H67" s="17">
        <f t="shared" si="5"/>
        <v>101.42257462686565</v>
      </c>
      <c r="I67" s="73"/>
      <c r="J67" s="74"/>
      <c r="K67" s="17">
        <f t="shared" si="6"/>
        <v>42.206500000000005</v>
      </c>
      <c r="L67" s="38">
        <f t="shared" si="7"/>
        <v>110.74794973688131</v>
      </c>
    </row>
    <row r="68" spans="2:12" s="59" customFormat="1" ht="20.25">
      <c r="B68" s="100" t="s">
        <v>9</v>
      </c>
      <c r="C68" s="25">
        <v>7.3</v>
      </c>
      <c r="D68" s="25"/>
      <c r="E68" s="25">
        <v>0</v>
      </c>
      <c r="F68" s="25">
        <v>11.4</v>
      </c>
      <c r="G68" s="94">
        <f t="shared" si="4"/>
        <v>4.1000000000000005</v>
      </c>
      <c r="H68" s="17">
        <f t="shared" si="5"/>
        <v>156.16438356164383</v>
      </c>
      <c r="I68" s="73"/>
      <c r="J68" s="74"/>
      <c r="K68" s="17">
        <f t="shared" si="6"/>
        <v>11.4</v>
      </c>
      <c r="L68" s="38">
        <v>0</v>
      </c>
    </row>
    <row r="69" spans="2:12" s="59" customFormat="1" ht="20.25">
      <c r="B69" s="80" t="s">
        <v>58</v>
      </c>
      <c r="C69" s="70">
        <v>1904</v>
      </c>
      <c r="D69" s="71">
        <v>1899.5</v>
      </c>
      <c r="E69" s="70">
        <v>1904</v>
      </c>
      <c r="F69" s="70">
        <v>0</v>
      </c>
      <c r="G69" s="94">
        <f t="shared" si="4"/>
        <v>-1904</v>
      </c>
      <c r="H69" s="17">
        <f t="shared" si="5"/>
        <v>0</v>
      </c>
      <c r="I69" s="73"/>
      <c r="J69" s="74"/>
      <c r="K69" s="17">
        <f t="shared" si="6"/>
        <v>-1904</v>
      </c>
      <c r="L69" s="38">
        <f t="shared" si="7"/>
        <v>0</v>
      </c>
    </row>
    <row r="70" spans="2:12" s="59" customFormat="1" ht="20.25">
      <c r="B70" s="80" t="s">
        <v>77</v>
      </c>
      <c r="C70" s="70">
        <v>599.556</v>
      </c>
      <c r="D70" s="71"/>
      <c r="E70" s="70">
        <v>599.556</v>
      </c>
      <c r="F70" s="70"/>
      <c r="G70" s="94"/>
      <c r="H70" s="17"/>
      <c r="I70" s="73"/>
      <c r="J70" s="74"/>
      <c r="K70" s="17"/>
      <c r="L70" s="38"/>
    </row>
    <row r="71" spans="2:12" s="59" customFormat="1" ht="20.25">
      <c r="B71" s="80" t="s">
        <v>40</v>
      </c>
      <c r="C71" s="70">
        <v>18913.74584</v>
      </c>
      <c r="D71" s="71">
        <v>8839.2</v>
      </c>
      <c r="E71" s="79">
        <v>14942.52577</v>
      </c>
      <c r="F71" s="70">
        <v>4369.405</v>
      </c>
      <c r="G71" s="94">
        <f>F71-C71</f>
        <v>-14544.34084</v>
      </c>
      <c r="H71" s="17">
        <f>F71/C71*100</f>
        <v>23.101743234591336</v>
      </c>
      <c r="I71" s="73"/>
      <c r="J71" s="74"/>
      <c r="K71" s="17">
        <f>F71-E71</f>
        <v>-10573.120770000001</v>
      </c>
      <c r="L71" s="38">
        <f>F71/E71*100</f>
        <v>29.241408495827542</v>
      </c>
    </row>
    <row r="72" spans="2:12" s="59" customFormat="1" ht="20.25">
      <c r="B72" s="80" t="s">
        <v>41</v>
      </c>
      <c r="C72" s="70">
        <v>200</v>
      </c>
      <c r="D72" s="71">
        <v>100</v>
      </c>
      <c r="E72" s="79">
        <v>185</v>
      </c>
      <c r="F72" s="70">
        <v>157</v>
      </c>
      <c r="G72" s="94">
        <f>F72-C72</f>
        <v>-43</v>
      </c>
      <c r="H72" s="17">
        <f>F72/C72*100</f>
        <v>78.5</v>
      </c>
      <c r="I72" s="73"/>
      <c r="J72" s="74"/>
      <c r="K72" s="17">
        <f>F72-E72</f>
        <v>-28</v>
      </c>
      <c r="L72" s="38">
        <f>F72/E72*100</f>
        <v>84.86486486486487</v>
      </c>
    </row>
    <row r="73" spans="2:12" s="59" customFormat="1" ht="20.25">
      <c r="B73" s="82" t="s">
        <v>42</v>
      </c>
      <c r="C73" s="102">
        <f>C69+C65+C64+C63+C62+C61+C60+C58+C57+C56+C55+C54+C52+C51+C50+C49+C41+C39+C38+C37+C36+C71+C72+C70+C59+C53+C66</f>
        <v>496414.03361999994</v>
      </c>
      <c r="D73" s="102">
        <f>D69+D65+D64+D63+D62+D61+D60+D58+D57+D56+D55+D54+D52+D51+D50+D49+D41+D39+D38+D37+D36+D71+D72</f>
        <v>209676.7</v>
      </c>
      <c r="E73" s="102">
        <f>E69+E65+E64+E63+E62+E61+E60+E58+E57+E56+E55+E54+E52+E51+E50+E49+E41+E39+E38+E37+E36+E71+E72+E70+E59+E53+E66</f>
        <v>438245.09938999993</v>
      </c>
      <c r="F73" s="102">
        <f>F69+F65+F64+F63+F62+F61+F60+F58+F57+F56+F55+F54+F52+F51+F50+F49+F41+F39+F38+F37+F36+F71+F72+F59+F66</f>
        <v>286753.392</v>
      </c>
      <c r="G73" s="94">
        <f>F73-C73</f>
        <v>-209660.64161999995</v>
      </c>
      <c r="H73" s="83">
        <f>F73/C73*100</f>
        <v>57.764964843743094</v>
      </c>
      <c r="I73" s="84" t="e">
        <f>I69+I65+I64+I63+I62+I61+I60+I58+I57+I56+I55+I54+I52+I51+I50+I49+I41+I39+I38+I37+I36+I71+I72</f>
        <v>#REF!</v>
      </c>
      <c r="J73" s="85" t="e">
        <f>J69+J65+J64+J63+J62+J61+J60+J58+J57+J56+J55+J54+J52+J51+J50+J49+J41+J39+J38+J37+J36+J71+J72</f>
        <v>#REF!</v>
      </c>
      <c r="K73" s="83">
        <f>F73-E73</f>
        <v>-151491.70738999994</v>
      </c>
      <c r="L73" s="38">
        <f>F73/E73*100</f>
        <v>65.43219591026492</v>
      </c>
    </row>
    <row r="74" spans="2:12" s="59" customFormat="1" ht="18.75" customHeight="1">
      <c r="B74" s="88" t="s">
        <v>80</v>
      </c>
      <c r="C74" s="25">
        <v>19171.1</v>
      </c>
      <c r="D74" s="90"/>
      <c r="E74" s="90"/>
      <c r="F74" s="89">
        <f>F34-F73</f>
        <v>0.008000000030733645</v>
      </c>
      <c r="G74" s="95"/>
      <c r="H74" s="93"/>
      <c r="I74" s="91"/>
      <c r="J74" s="91"/>
      <c r="K74" s="92"/>
      <c r="L74" s="92"/>
    </row>
    <row r="75" spans="2:12" s="59" customFormat="1" ht="12.75">
      <c r="B75" s="4"/>
      <c r="C75" s="86"/>
      <c r="D75" s="86"/>
      <c r="E75" s="86"/>
      <c r="G75" s="63"/>
      <c r="H75" s="63"/>
      <c r="I75" s="63"/>
      <c r="J75" s="63"/>
      <c r="K75" s="64"/>
      <c r="L75" s="64"/>
    </row>
    <row r="76" spans="2:12" s="59" customFormat="1" ht="12.75">
      <c r="B76" s="4"/>
      <c r="C76" s="87">
        <f>C73-C72-C71</f>
        <v>477300.28777999996</v>
      </c>
      <c r="D76" s="87">
        <f>D73-D72-D71</f>
        <v>200737.5</v>
      </c>
      <c r="E76" s="87">
        <f>E73-E72-E71</f>
        <v>423117.5736199999</v>
      </c>
      <c r="G76" s="63"/>
      <c r="H76" s="63"/>
      <c r="I76" s="63"/>
      <c r="J76" s="63"/>
      <c r="K76" s="63"/>
      <c r="L76" s="63"/>
    </row>
    <row r="77" spans="3:12" s="59" customFormat="1" ht="12.75">
      <c r="C77" s="62"/>
      <c r="D77" s="62"/>
      <c r="E77" s="62"/>
      <c r="G77" s="63"/>
      <c r="H77" s="63"/>
      <c r="I77" s="63"/>
      <c r="J77" s="63"/>
      <c r="K77" s="63"/>
      <c r="L77" s="63"/>
    </row>
    <row r="78" spans="3:12" s="59" customFormat="1" ht="12.75">
      <c r="C78" s="61"/>
      <c r="D78" s="62"/>
      <c r="E78" s="62"/>
      <c r="G78" s="63"/>
      <c r="H78" s="63"/>
      <c r="I78" s="63"/>
      <c r="J78" s="63"/>
      <c r="K78" s="63"/>
      <c r="L78" s="63"/>
    </row>
    <row r="79" spans="3:12" s="59" customFormat="1" ht="12.75">
      <c r="C79" s="62"/>
      <c r="D79" s="62"/>
      <c r="E79" s="61"/>
      <c r="G79" s="63"/>
      <c r="H79" s="63"/>
      <c r="I79" s="63"/>
      <c r="J79" s="63"/>
      <c r="K79" s="63"/>
      <c r="L79" s="63"/>
    </row>
    <row r="80" spans="3:12" s="59" customFormat="1" ht="12.75">
      <c r="C80" s="62"/>
      <c r="D80" s="62"/>
      <c r="E80" s="61"/>
      <c r="G80" s="63"/>
      <c r="H80" s="63"/>
      <c r="I80" s="63"/>
      <c r="J80" s="63"/>
      <c r="K80" s="63"/>
      <c r="L80" s="63"/>
    </row>
    <row r="81" spans="3:10" s="59" customFormat="1" ht="12.75">
      <c r="C81" s="61"/>
      <c r="D81" s="62"/>
      <c r="E81" s="62"/>
      <c r="F81" s="60"/>
      <c r="G81" s="65"/>
      <c r="H81" s="65"/>
      <c r="I81" s="65"/>
      <c r="J81" s="65"/>
    </row>
    <row r="82" spans="3:10" s="59" customFormat="1" ht="12.75">
      <c r="C82" s="62"/>
      <c r="D82" s="62"/>
      <c r="E82" s="62"/>
      <c r="G82" s="65"/>
      <c r="H82" s="65"/>
      <c r="I82" s="65"/>
      <c r="J82" s="65"/>
    </row>
    <row r="83" spans="3:10" s="59" customFormat="1" ht="12.75">
      <c r="C83" s="62"/>
      <c r="D83" s="62"/>
      <c r="E83" s="62"/>
      <c r="F83" s="60"/>
      <c r="G83" s="65"/>
      <c r="H83" s="65"/>
      <c r="I83" s="65"/>
      <c r="J83" s="65"/>
    </row>
    <row r="84" spans="3:10" s="59" customFormat="1" ht="12.75">
      <c r="C84" s="62"/>
      <c r="D84" s="62"/>
      <c r="E84" s="61"/>
      <c r="G84" s="65"/>
      <c r="H84" s="65"/>
      <c r="I84" s="65"/>
      <c r="J84" s="65"/>
    </row>
    <row r="85" spans="3:10" s="59" customFormat="1" ht="12.75">
      <c r="C85" s="62"/>
      <c r="D85" s="62"/>
      <c r="E85" s="62"/>
      <c r="G85" s="65"/>
      <c r="H85" s="65"/>
      <c r="I85" s="65"/>
      <c r="J85" s="65"/>
    </row>
    <row r="86" spans="3:10" s="59" customFormat="1" ht="12.75">
      <c r="C86" s="62"/>
      <c r="D86" s="62"/>
      <c r="E86" s="61">
        <f>E84-E85</f>
        <v>0</v>
      </c>
      <c r="G86" s="65"/>
      <c r="H86" s="65"/>
      <c r="I86" s="65"/>
      <c r="J86" s="65"/>
    </row>
    <row r="87" spans="3:10" s="59" customFormat="1" ht="12.75">
      <c r="C87" s="87">
        <f>C67+C68+C41</f>
        <v>225997.87771</v>
      </c>
      <c r="D87" s="87">
        <f>D67+D68+D41</f>
        <v>6168.9</v>
      </c>
      <c r="E87" s="87">
        <f>E67+E68+E41</f>
        <v>203759.53311999998</v>
      </c>
      <c r="G87" s="65"/>
      <c r="H87" s="65"/>
      <c r="I87" s="65"/>
      <c r="J87" s="65"/>
    </row>
    <row r="88" spans="3:10" s="59" customFormat="1" ht="12.75">
      <c r="C88" s="62"/>
      <c r="D88" s="62"/>
      <c r="E88" s="62"/>
      <c r="G88" s="65"/>
      <c r="H88" s="65"/>
      <c r="I88" s="65"/>
      <c r="J88" s="65"/>
    </row>
    <row r="89" spans="3:10" s="59" customFormat="1" ht="12.75">
      <c r="C89" s="62"/>
      <c r="D89" s="62"/>
      <c r="E89" s="62"/>
      <c r="G89" s="65"/>
      <c r="H89" s="65"/>
      <c r="I89" s="65"/>
      <c r="J89" s="65"/>
    </row>
    <row r="90" spans="3:10" s="59" customFormat="1" ht="12.75">
      <c r="C90" s="62"/>
      <c r="D90" s="62"/>
      <c r="E90" s="62"/>
      <c r="G90" s="65"/>
      <c r="H90" s="65"/>
      <c r="I90" s="65"/>
      <c r="J90" s="65"/>
    </row>
    <row r="91" spans="3:10" s="59" customFormat="1" ht="12.75">
      <c r="C91" s="62"/>
      <c r="D91" s="62"/>
      <c r="E91" s="62"/>
      <c r="G91" s="65"/>
      <c r="H91" s="65"/>
      <c r="I91" s="65"/>
      <c r="J91" s="65"/>
    </row>
    <row r="92" spans="3:10" s="59" customFormat="1" ht="12.75">
      <c r="C92" s="62"/>
      <c r="D92" s="62"/>
      <c r="E92" s="62"/>
      <c r="G92" s="65"/>
      <c r="H92" s="65"/>
      <c r="I92" s="65"/>
      <c r="J92" s="65"/>
    </row>
    <row r="93" spans="3:10" s="59" customFormat="1" ht="12.75">
      <c r="C93" s="62"/>
      <c r="D93" s="62"/>
      <c r="E93" s="62"/>
      <c r="G93" s="65"/>
      <c r="H93" s="65"/>
      <c r="I93" s="65"/>
      <c r="J93" s="65"/>
    </row>
    <row r="94" spans="3:10" s="59" customFormat="1" ht="12.75">
      <c r="C94" s="62"/>
      <c r="D94" s="62"/>
      <c r="E94" s="62"/>
      <c r="G94" s="65"/>
      <c r="H94" s="65"/>
      <c r="I94" s="65"/>
      <c r="J94" s="65"/>
    </row>
    <row r="95" spans="3:10" s="59" customFormat="1" ht="12.75">
      <c r="C95" s="62"/>
      <c r="D95" s="62"/>
      <c r="E95" s="62"/>
      <c r="G95" s="65"/>
      <c r="H95" s="65"/>
      <c r="I95" s="65"/>
      <c r="J95" s="65"/>
    </row>
    <row r="96" spans="3:10" s="59" customFormat="1" ht="12.75">
      <c r="C96" s="62"/>
      <c r="D96" s="62"/>
      <c r="E96" s="62"/>
      <c r="G96" s="65"/>
      <c r="H96" s="65"/>
      <c r="I96" s="65"/>
      <c r="J96" s="65"/>
    </row>
    <row r="97" spans="3:10" s="59" customFormat="1" ht="12.75">
      <c r="C97" s="62"/>
      <c r="D97" s="62"/>
      <c r="E97" s="62"/>
      <c r="G97" s="65"/>
      <c r="H97" s="65"/>
      <c r="I97" s="65"/>
      <c r="J97" s="65"/>
    </row>
    <row r="98" spans="3:10" s="59" customFormat="1" ht="12.75">
      <c r="C98" s="62"/>
      <c r="D98" s="62"/>
      <c r="E98" s="62"/>
      <c r="G98" s="65"/>
      <c r="H98" s="65"/>
      <c r="I98" s="65"/>
      <c r="J98" s="65"/>
    </row>
    <row r="99" spans="3:10" s="59" customFormat="1" ht="12.75">
      <c r="C99" s="62"/>
      <c r="D99" s="62"/>
      <c r="E99" s="62"/>
      <c r="G99" s="65"/>
      <c r="H99" s="65"/>
      <c r="I99" s="65"/>
      <c r="J99" s="65"/>
    </row>
    <row r="100" spans="3:10" s="59" customFormat="1" ht="12.75">
      <c r="C100" s="62"/>
      <c r="D100" s="62"/>
      <c r="E100" s="62"/>
      <c r="G100" s="65"/>
      <c r="H100" s="65"/>
      <c r="I100" s="65"/>
      <c r="J100" s="65"/>
    </row>
    <row r="101" spans="3:10" s="59" customFormat="1" ht="12.75">
      <c r="C101" s="62"/>
      <c r="D101" s="62"/>
      <c r="E101" s="62"/>
      <c r="G101" s="65"/>
      <c r="H101" s="65"/>
      <c r="I101" s="65"/>
      <c r="J101" s="65"/>
    </row>
    <row r="102" spans="3:10" s="59" customFormat="1" ht="12.75">
      <c r="C102" s="62"/>
      <c r="D102" s="62"/>
      <c r="E102" s="62"/>
      <c r="G102" s="65"/>
      <c r="H102" s="65"/>
      <c r="I102" s="65"/>
      <c r="J102" s="65"/>
    </row>
    <row r="103" spans="3:10" s="59" customFormat="1" ht="12.75">
      <c r="C103" s="62"/>
      <c r="D103" s="62"/>
      <c r="E103" s="62"/>
      <c r="G103" s="65"/>
      <c r="H103" s="65"/>
      <c r="I103" s="65"/>
      <c r="J103" s="65"/>
    </row>
    <row r="104" spans="3:10" s="59" customFormat="1" ht="12.75">
      <c r="C104" s="62"/>
      <c r="D104" s="62"/>
      <c r="E104" s="62"/>
      <c r="G104" s="65"/>
      <c r="H104" s="65"/>
      <c r="I104" s="65"/>
      <c r="J104" s="65"/>
    </row>
    <row r="105" spans="3:10" s="59" customFormat="1" ht="12.75">
      <c r="C105" s="62"/>
      <c r="D105" s="62"/>
      <c r="E105" s="62"/>
      <c r="G105" s="65"/>
      <c r="H105" s="65"/>
      <c r="I105" s="65"/>
      <c r="J105" s="65"/>
    </row>
    <row r="106" spans="3:10" s="59" customFormat="1" ht="12.75">
      <c r="C106" s="62"/>
      <c r="D106" s="62"/>
      <c r="E106" s="62"/>
      <c r="G106" s="65"/>
      <c r="H106" s="65"/>
      <c r="I106" s="65"/>
      <c r="J106" s="65"/>
    </row>
    <row r="107" spans="3:10" s="59" customFormat="1" ht="12.75">
      <c r="C107" s="62"/>
      <c r="D107" s="62"/>
      <c r="E107" s="62"/>
      <c r="G107" s="65"/>
      <c r="H107" s="65"/>
      <c r="I107" s="65"/>
      <c r="J107" s="65"/>
    </row>
    <row r="108" spans="3:10" s="59" customFormat="1" ht="12.75">
      <c r="C108" s="62"/>
      <c r="D108" s="62"/>
      <c r="E108" s="62"/>
      <c r="G108" s="65"/>
      <c r="H108" s="65"/>
      <c r="I108" s="65"/>
      <c r="J108" s="65"/>
    </row>
  </sheetData>
  <sheetProtection/>
  <mergeCells count="3">
    <mergeCell ref="B5:J5"/>
    <mergeCell ref="B2:L2"/>
    <mergeCell ref="B35:J35"/>
  </mergeCells>
  <printOptions horizontalCentered="1"/>
  <pageMargins left="0.1968503937007874" right="0" top="0" bottom="0" header="0.5118110236220472" footer="0.31496062992125984"/>
  <pageSetup horizontalDpi="600" verticalDpi="600" orientation="portrait" paperSize="9" scale="53" r:id="rId1"/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u252108</cp:lastModifiedBy>
  <cp:lastPrinted>2018-12-11T12:12:49Z</cp:lastPrinted>
  <dcterms:created xsi:type="dcterms:W3CDTF">2005-11-24T06:28:58Z</dcterms:created>
  <dcterms:modified xsi:type="dcterms:W3CDTF">2018-12-13T06:58:09Z</dcterms:modified>
  <cp:category/>
  <cp:version/>
  <cp:contentType/>
  <cp:contentStatus/>
</cp:coreProperties>
</file>