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0"/>
  </bookViews>
  <sheets>
    <sheet name="видатки райбюджет" sheetId="1" r:id="rId1"/>
  </sheets>
  <definedNames>
    <definedName name="_xlnm.Print_Titles" localSheetId="0">'видатки райбюджет'!$8:$8</definedName>
    <definedName name="_xlnm.Print_Area" localSheetId="0">'видатки райбюджет'!$A$1:$AJ$66</definedName>
  </definedNames>
  <calcPr fullCalcOnLoad="1"/>
</workbook>
</file>

<file path=xl/sharedStrings.xml><?xml version="1.0" encoding="utf-8"?>
<sst xmlns="http://schemas.openxmlformats.org/spreadsheetml/2006/main" count="103" uniqueCount="87">
  <si>
    <t>Соціальний захист та соціальне забезпечення, в т.ч.:</t>
  </si>
  <si>
    <t>Фізкультура і спорт</t>
  </si>
  <si>
    <t xml:space="preserve">Видатки, не віднесені до основних груп, в т.ч.: </t>
  </si>
  <si>
    <t>Резервний фонд</t>
  </si>
  <si>
    <t>Утримання ДЮСШ</t>
  </si>
  <si>
    <t>Утримання ФСТ Колос</t>
  </si>
  <si>
    <t>Проведення навч.-тренув. зборів</t>
  </si>
  <si>
    <t>інші мистецькі заходи(свята)</t>
  </si>
  <si>
    <t>090412</t>
  </si>
  <si>
    <t xml:space="preserve">Запобігання та ліквідація надзвичайних ситуацій </t>
  </si>
  <si>
    <t>Інші видатки</t>
  </si>
  <si>
    <t>грамоти</t>
  </si>
  <si>
    <t xml:space="preserve">періодичні видання </t>
  </si>
  <si>
    <t>ВИДАТКИ</t>
  </si>
  <si>
    <t>ВСЬОГО ВИДАТКІВ</t>
  </si>
  <si>
    <t>Виплата грошової компенсації фізичним особам, які надають соціальні послуги</t>
  </si>
  <si>
    <t>Освіта, в тому числі:</t>
  </si>
  <si>
    <t>Позашкільні заклади</t>
  </si>
  <si>
    <t>Методична робота</t>
  </si>
  <si>
    <t>Лікарні</t>
  </si>
  <si>
    <t>Інші заходи по охороні здоровя</t>
  </si>
  <si>
    <t>трудовий архів</t>
  </si>
  <si>
    <t>Допомога дітям сиротам</t>
  </si>
  <si>
    <t xml:space="preserve">Утримання центру соцслужб для молоді , в т.ч. на покращення надання соціальних послуг найуразливішим верствам населення </t>
  </si>
  <si>
    <t>будинки культури (райбюджет)</t>
  </si>
  <si>
    <t>бібліотеки</t>
  </si>
  <si>
    <t>музеї</t>
  </si>
  <si>
    <t>школи естетичного виховання</t>
  </si>
  <si>
    <t>інші культ-осв заклади</t>
  </si>
  <si>
    <t>Культура і мистецтво(р/б), в т.ч.</t>
  </si>
  <si>
    <t>Терцентр та стаціонарне відділення</t>
  </si>
  <si>
    <t>Освітня субвенція</t>
  </si>
  <si>
    <t xml:space="preserve">фінансова підтримка районної ради ветеранів </t>
  </si>
  <si>
    <t>інші види соціальної допомоги (матеріальна допомога) з райбюджету</t>
  </si>
  <si>
    <t xml:space="preserve">інші види соціальної допомоги (на паливо з райбюджету) </t>
  </si>
  <si>
    <t>передається до бюджету розвитку по клубах</t>
  </si>
  <si>
    <t>Охорона здоров"я</t>
  </si>
  <si>
    <t>відрядження депутатам та виконання повноважень</t>
  </si>
  <si>
    <t xml:space="preserve">передається до бюджету розвитку по бібліотечному фонду </t>
  </si>
  <si>
    <t>висвітлення діяльності  в ЗМІ</t>
  </si>
  <si>
    <t>Заходи мобілізаційні</t>
  </si>
  <si>
    <t xml:space="preserve">Педробітники НВК, МОП </t>
  </si>
  <si>
    <t>Медична субвенція</t>
  </si>
  <si>
    <t>Центри ПМСД на енергоносії та інше утримання</t>
  </si>
  <si>
    <t>Засоби масової інформації(книговидання)</t>
  </si>
  <si>
    <t>Пільговий кредит заг ф</t>
  </si>
  <si>
    <t xml:space="preserve">Інші заклади освітив т.ч. інклюзія за рахунок субвенції з д б </t>
  </si>
  <si>
    <t>Централізовані бухгалтерії, Групи центр. господарського обслуговування</t>
  </si>
  <si>
    <t>65000</t>
  </si>
  <si>
    <t xml:space="preserve">Загальноосвітні школи  педпрацівники                         </t>
  </si>
  <si>
    <t>Програми і заходи соцслужб для молоді Чаус</t>
  </si>
  <si>
    <t>Соцпрограми у справах молоді ДУДКО</t>
  </si>
  <si>
    <t>Соціальні програми у справах жінок Чаус</t>
  </si>
  <si>
    <t>Соцпрограми у справах сім"ї Чаус</t>
  </si>
  <si>
    <t>Програми соціального захисту неповнолітніх Усик</t>
  </si>
  <si>
    <t>Профілактика правопорушень</t>
  </si>
  <si>
    <t>Очікувані видатки 2018р.- станом на 01.12.2018р.</t>
  </si>
  <si>
    <t>Очікувані видатки 2018р.- райбюджет без ОТГ в т.ч. новоутворених станом на 01.12.2018р</t>
  </si>
  <si>
    <t>в тому числі</t>
  </si>
  <si>
    <t>Зарплата</t>
  </si>
  <si>
    <t>%</t>
  </si>
  <si>
    <t>енергоносії</t>
  </si>
  <si>
    <t>інші</t>
  </si>
  <si>
    <t>Джерела покриття</t>
  </si>
  <si>
    <t>медична субвенція</t>
  </si>
  <si>
    <t>Дотація (субвенція) від села</t>
  </si>
  <si>
    <t>Іванівська ОТГ</t>
  </si>
  <si>
    <t>Гончарівська ОТГ</t>
  </si>
  <si>
    <t>М.Коцюбинська ОТГ</t>
  </si>
  <si>
    <t>Олишівська ОТГ</t>
  </si>
  <si>
    <t>Власні кошти</t>
  </si>
  <si>
    <t>Разом різних джерел покриття  (від сільрад та ОТГ)</t>
  </si>
  <si>
    <t>КОНТРОЛЬ</t>
  </si>
  <si>
    <t>Власні доходи та Базова дотація</t>
  </si>
  <si>
    <t>Не додані кошти ОТГ</t>
  </si>
  <si>
    <t xml:space="preserve">Кошти від новостворених громад  </t>
  </si>
  <si>
    <t>Власні кошти району</t>
  </si>
  <si>
    <t>ВСЬОГО ПРОЕКТ бюджету  з урах. пониж.коефіц.обрахований РДА  на 2019 р</t>
  </si>
  <si>
    <t>Надання дошкільної освіти</t>
  </si>
  <si>
    <t>будинки культури (село)</t>
  </si>
  <si>
    <t>Житлово - комунальне господарство</t>
  </si>
  <si>
    <t>Економічна діяльність</t>
  </si>
  <si>
    <t>На оплату оренди житла мед.прац.</t>
  </si>
  <si>
    <t>Розрахункові показники обсягів видатків  бюджету  Чернігвського району на 2019 рік(без субвенцій з обласного та державного бюджету)</t>
  </si>
  <si>
    <t>Інша діяльність (в т.ч. пожежна)</t>
  </si>
  <si>
    <t>Додаток 4</t>
  </si>
  <si>
    <t>Державне управління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</si>
</sst>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#0.00"/>
    <numFmt numFmtId="185" formatCode="0.00000000"/>
    <numFmt numFmtId="186" formatCode="0.0000000"/>
    <numFmt numFmtId="187" formatCode="0.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i/>
      <sz val="20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4"/>
      <color indexed="10"/>
      <name val="Times New Roman"/>
      <family val="1"/>
    </font>
    <font>
      <i/>
      <sz val="2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60"/>
  <sheetViews>
    <sheetView tabSelected="1" view="pageBreakPreview" zoomScale="50" zoomScaleNormal="50" zoomScaleSheetLayoutView="50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3" sqref="K13"/>
    </sheetView>
  </sheetViews>
  <sheetFormatPr defaultColWidth="9.00390625" defaultRowHeight="12.75"/>
  <cols>
    <col min="1" max="1" width="55.25390625" style="4" customWidth="1"/>
    <col min="2" max="2" width="24.25390625" style="4" hidden="1" customWidth="1"/>
    <col min="3" max="4" width="22.625" style="4" hidden="1" customWidth="1"/>
    <col min="5" max="5" width="25.75390625" style="4" customWidth="1"/>
    <col min="6" max="6" width="28.875" style="4" customWidth="1"/>
    <col min="7" max="7" width="12.875" style="4" customWidth="1"/>
    <col min="8" max="8" width="28.875" style="4" customWidth="1"/>
    <col min="9" max="9" width="11.125" style="4" customWidth="1"/>
    <col min="10" max="10" width="24.875" style="4" customWidth="1"/>
    <col min="11" max="11" width="11.25390625" style="4" customWidth="1"/>
    <col min="12" max="12" width="26.00390625" style="7" customWidth="1"/>
    <col min="13" max="13" width="23.75390625" style="7" customWidth="1"/>
    <col min="14" max="14" width="11.75390625" style="7" customWidth="1"/>
    <col min="15" max="15" width="22.875" style="7" customWidth="1"/>
    <col min="16" max="16" width="14.00390625" style="7" customWidth="1"/>
    <col min="17" max="17" width="21.125" style="7" customWidth="1"/>
    <col min="18" max="18" width="12.00390625" style="7" customWidth="1"/>
    <col min="19" max="20" width="20.25390625" style="7" hidden="1" customWidth="1"/>
    <col min="21" max="21" width="23.125" style="7" hidden="1" customWidth="1"/>
    <col min="22" max="22" width="21.375" style="7" hidden="1" customWidth="1"/>
    <col min="23" max="23" width="15.375" style="7" hidden="1" customWidth="1"/>
    <col min="24" max="24" width="17.375" style="7" hidden="1" customWidth="1"/>
    <col min="25" max="25" width="16.00390625" style="7" hidden="1" customWidth="1"/>
    <col min="26" max="26" width="17.75390625" style="7" hidden="1" customWidth="1"/>
    <col min="27" max="27" width="16.25390625" style="7" hidden="1" customWidth="1"/>
    <col min="28" max="28" width="18.00390625" style="7" hidden="1" customWidth="1"/>
    <col min="29" max="29" width="19.75390625" style="7" hidden="1" customWidth="1"/>
    <col min="30" max="30" width="20.625" style="7" hidden="1" customWidth="1"/>
    <col min="31" max="31" width="18.25390625" style="7" hidden="1" customWidth="1"/>
    <col min="32" max="32" width="24.875" style="7" hidden="1" customWidth="1"/>
    <col min="33" max="33" width="15.375" style="7" hidden="1" customWidth="1"/>
    <col min="34" max="34" width="18.00390625" style="2" hidden="1" customWidth="1"/>
    <col min="35" max="35" width="24.00390625" style="2" hidden="1" customWidth="1"/>
    <col min="36" max="36" width="24.625" style="2" hidden="1" customWidth="1"/>
    <col min="37" max="16384" width="9.125" style="2" customWidth="1"/>
  </cols>
  <sheetData>
    <row r="1" spans="12:18" ht="26.25">
      <c r="L1" s="2"/>
      <c r="M1" s="2"/>
      <c r="N1" s="2"/>
      <c r="O1" s="2"/>
      <c r="P1" s="56" t="s">
        <v>85</v>
      </c>
      <c r="Q1" s="56"/>
      <c r="R1" s="56"/>
    </row>
    <row r="2" spans="1:40" ht="102" customHeight="1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33" ht="16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6" ht="30" customHeight="1">
      <c r="A4" s="74" t="s">
        <v>13</v>
      </c>
      <c r="C4" s="59" t="s">
        <v>57</v>
      </c>
      <c r="E4" s="82" t="s">
        <v>56</v>
      </c>
      <c r="F4" s="75" t="s">
        <v>58</v>
      </c>
      <c r="G4" s="76"/>
      <c r="H4" s="76"/>
      <c r="I4" s="76"/>
      <c r="J4" s="76"/>
      <c r="K4" s="77"/>
      <c r="L4" s="69" t="s">
        <v>77</v>
      </c>
      <c r="M4" s="76" t="s">
        <v>58</v>
      </c>
      <c r="N4" s="76"/>
      <c r="O4" s="76"/>
      <c r="P4" s="76"/>
      <c r="Q4" s="76"/>
      <c r="R4" s="77"/>
      <c r="S4" s="65" t="s">
        <v>63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30"/>
      <c r="AG4" s="30"/>
      <c r="AH4" s="58" t="s">
        <v>76</v>
      </c>
      <c r="AI4" s="58" t="s">
        <v>74</v>
      </c>
      <c r="AJ4" s="58" t="s">
        <v>75</v>
      </c>
    </row>
    <row r="5" spans="1:36" ht="41.25" customHeight="1">
      <c r="A5" s="74"/>
      <c r="C5" s="81"/>
      <c r="E5" s="83"/>
      <c r="F5" s="78"/>
      <c r="G5" s="79"/>
      <c r="H5" s="79"/>
      <c r="I5" s="79"/>
      <c r="J5" s="79"/>
      <c r="K5" s="80"/>
      <c r="L5" s="69"/>
      <c r="M5" s="79"/>
      <c r="N5" s="79"/>
      <c r="O5" s="79"/>
      <c r="P5" s="79"/>
      <c r="Q5" s="79"/>
      <c r="R5" s="80"/>
      <c r="S5" s="67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70" t="s">
        <v>71</v>
      </c>
      <c r="AG5" s="70" t="s">
        <v>72</v>
      </c>
      <c r="AH5" s="58"/>
      <c r="AI5" s="58"/>
      <c r="AJ5" s="58"/>
    </row>
    <row r="6" spans="1:36" ht="66" customHeight="1">
      <c r="A6" s="74"/>
      <c r="C6" s="81"/>
      <c r="E6" s="83"/>
      <c r="F6" s="64" t="s">
        <v>59</v>
      </c>
      <c r="G6" s="64" t="s">
        <v>60</v>
      </c>
      <c r="H6" s="64" t="s">
        <v>61</v>
      </c>
      <c r="I6" s="64" t="s">
        <v>60</v>
      </c>
      <c r="J6" s="63" t="s">
        <v>62</v>
      </c>
      <c r="K6" s="63" t="s">
        <v>60</v>
      </c>
      <c r="L6" s="69"/>
      <c r="M6" s="73" t="s">
        <v>59</v>
      </c>
      <c r="N6" s="64" t="s">
        <v>60</v>
      </c>
      <c r="O6" s="64" t="s">
        <v>61</v>
      </c>
      <c r="P6" s="64" t="s">
        <v>60</v>
      </c>
      <c r="Q6" s="63" t="s">
        <v>62</v>
      </c>
      <c r="R6" s="63" t="s">
        <v>60</v>
      </c>
      <c r="S6" s="59" t="s">
        <v>31</v>
      </c>
      <c r="T6" s="59" t="s">
        <v>64</v>
      </c>
      <c r="U6" s="59"/>
      <c r="V6" s="59" t="s">
        <v>73</v>
      </c>
      <c r="W6" s="59" t="s">
        <v>65</v>
      </c>
      <c r="X6" s="61" t="s">
        <v>66</v>
      </c>
      <c r="Y6" s="62"/>
      <c r="Z6" s="61" t="s">
        <v>67</v>
      </c>
      <c r="AA6" s="62"/>
      <c r="AB6" s="61" t="s">
        <v>68</v>
      </c>
      <c r="AC6" s="62"/>
      <c r="AD6" s="61" t="s">
        <v>69</v>
      </c>
      <c r="AE6" s="62"/>
      <c r="AF6" s="71"/>
      <c r="AG6" s="71"/>
      <c r="AH6" s="58"/>
      <c r="AI6" s="58"/>
      <c r="AJ6" s="58"/>
    </row>
    <row r="7" spans="1:36" s="3" customFormat="1" ht="50.25" customHeight="1">
      <c r="A7" s="74"/>
      <c r="C7" s="60"/>
      <c r="E7" s="84"/>
      <c r="F7" s="64"/>
      <c r="G7" s="64"/>
      <c r="H7" s="64"/>
      <c r="I7" s="64"/>
      <c r="J7" s="63"/>
      <c r="K7" s="63"/>
      <c r="L7" s="69"/>
      <c r="M7" s="73"/>
      <c r="N7" s="64"/>
      <c r="O7" s="64"/>
      <c r="P7" s="64"/>
      <c r="Q7" s="63"/>
      <c r="R7" s="63"/>
      <c r="S7" s="60"/>
      <c r="T7" s="60"/>
      <c r="U7" s="60"/>
      <c r="V7" s="60"/>
      <c r="W7" s="60"/>
      <c r="X7" s="1" t="s">
        <v>42</v>
      </c>
      <c r="Y7" s="1" t="s">
        <v>70</v>
      </c>
      <c r="Z7" s="1" t="s">
        <v>42</v>
      </c>
      <c r="AA7" s="1" t="s">
        <v>70</v>
      </c>
      <c r="AB7" s="1" t="s">
        <v>42</v>
      </c>
      <c r="AC7" s="1" t="s">
        <v>70</v>
      </c>
      <c r="AD7" s="1" t="s">
        <v>42</v>
      </c>
      <c r="AE7" s="1" t="s">
        <v>70</v>
      </c>
      <c r="AF7" s="72"/>
      <c r="AG7" s="72"/>
      <c r="AH7" s="58"/>
      <c r="AI7" s="58"/>
      <c r="AJ7" s="58"/>
    </row>
    <row r="8" spans="1:36" s="6" customFormat="1" ht="27" customHeight="1">
      <c r="A8" s="5">
        <v>1</v>
      </c>
      <c r="B8" s="5">
        <v>2</v>
      </c>
      <c r="C8" s="5">
        <v>2</v>
      </c>
      <c r="D8" s="5">
        <v>3</v>
      </c>
      <c r="E8" s="5"/>
      <c r="F8" s="5"/>
      <c r="G8" s="5"/>
      <c r="H8" s="5"/>
      <c r="I8" s="5"/>
      <c r="J8" s="5"/>
      <c r="K8" s="5"/>
      <c r="L8" s="4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"/>
      <c r="AI8" s="1"/>
      <c r="AJ8" s="1"/>
    </row>
    <row r="9" spans="1:36" s="25" customFormat="1" ht="45.75" customHeight="1">
      <c r="A9" s="14" t="s">
        <v>86</v>
      </c>
      <c r="B9" s="35">
        <v>3445608</v>
      </c>
      <c r="C9" s="14">
        <v>3445608</v>
      </c>
      <c r="D9" s="11">
        <v>4093695</v>
      </c>
      <c r="E9" s="53">
        <f aca="true" t="shared" si="0" ref="E9:E65">F9+H9+J9</f>
        <v>25025276</v>
      </c>
      <c r="F9" s="11">
        <v>21351114</v>
      </c>
      <c r="G9" s="18">
        <f>F9/E9*100</f>
        <v>85.31819589122614</v>
      </c>
      <c r="H9" s="11">
        <v>1709803</v>
      </c>
      <c r="I9" s="18">
        <f>H9/E9*100</f>
        <v>6.8323042670937975</v>
      </c>
      <c r="J9" s="11">
        <v>1964359</v>
      </c>
      <c r="K9" s="18">
        <f>J9/E9*100</f>
        <v>7.849499841680068</v>
      </c>
      <c r="L9" s="48">
        <f>M9+O9+Q9</f>
        <v>15722370</v>
      </c>
      <c r="M9" s="12">
        <v>13596868</v>
      </c>
      <c r="N9" s="12">
        <f>M9/L9*100</f>
        <v>86.48103307580219</v>
      </c>
      <c r="O9" s="12">
        <v>1352917</v>
      </c>
      <c r="P9" s="12">
        <f>O9/L9*100</f>
        <v>8.605044913712119</v>
      </c>
      <c r="Q9" s="12">
        <v>772585</v>
      </c>
      <c r="R9" s="12">
        <f>Q9/L9*100</f>
        <v>4.913922010485697</v>
      </c>
      <c r="S9" s="12"/>
      <c r="T9" s="12"/>
      <c r="U9" s="12"/>
      <c r="V9" s="12">
        <v>1750000</v>
      </c>
      <c r="W9" s="12"/>
      <c r="X9" s="33"/>
      <c r="Y9" s="33"/>
      <c r="Z9" s="33"/>
      <c r="AA9" s="33"/>
      <c r="AB9" s="33"/>
      <c r="AC9" s="33"/>
      <c r="AD9" s="33"/>
      <c r="AE9" s="33"/>
      <c r="AF9" s="12">
        <f>S9+T9+U9+V9+W9+X9+Y9+Z9+AA9+AB9+AC9+AD9+AE9</f>
        <v>1750000</v>
      </c>
      <c r="AG9" s="12" t="e">
        <f>#REF!-AF9</f>
        <v>#REF!</v>
      </c>
      <c r="AH9" s="44"/>
      <c r="AI9" s="45"/>
      <c r="AJ9" s="45"/>
    </row>
    <row r="10" spans="1:36" s="25" customFormat="1" ht="46.5" customHeight="1">
      <c r="A10" s="14" t="s">
        <v>16</v>
      </c>
      <c r="B10" s="36">
        <f>B12+B13+B14+B15+B16+B17+B18+B11</f>
        <v>97078303</v>
      </c>
      <c r="C10" s="36">
        <f aca="true" t="shared" si="1" ref="C10:Q10">C12+C13+C14+C15+C16+C17+C18+C11</f>
        <v>49583068</v>
      </c>
      <c r="D10" s="36">
        <f t="shared" si="1"/>
        <v>109854804</v>
      </c>
      <c r="E10" s="53">
        <f t="shared" si="0"/>
        <v>106878902</v>
      </c>
      <c r="F10" s="36">
        <f>F12+F13+F14+F15+F16+F17+F18+F11</f>
        <v>86540731</v>
      </c>
      <c r="G10" s="18">
        <f aca="true" t="shared" si="2" ref="G10:G66">F10/E10*100</f>
        <v>80.97082715164869</v>
      </c>
      <c r="H10" s="36">
        <f t="shared" si="1"/>
        <v>12946654</v>
      </c>
      <c r="I10" s="18">
        <f aca="true" t="shared" si="3" ref="I10:I66">H10/E10*100</f>
        <v>12.113386045077448</v>
      </c>
      <c r="J10" s="36">
        <f t="shared" si="1"/>
        <v>7391517</v>
      </c>
      <c r="K10" s="18">
        <f aca="true" t="shared" si="4" ref="K10:K66">J10/E10*100</f>
        <v>6.915786803273859</v>
      </c>
      <c r="L10" s="49">
        <f t="shared" si="1"/>
        <v>51434230</v>
      </c>
      <c r="M10" s="36">
        <f t="shared" si="1"/>
        <v>43252989</v>
      </c>
      <c r="N10" s="12">
        <f aca="true" t="shared" si="5" ref="N10:N66">M10/L10*100</f>
        <v>84.09378151476167</v>
      </c>
      <c r="O10" s="36">
        <f t="shared" si="1"/>
        <v>5167599</v>
      </c>
      <c r="P10" s="12">
        <f aca="true" t="shared" si="6" ref="P10:P66">O10/L10*100</f>
        <v>10.047003717174341</v>
      </c>
      <c r="Q10" s="36">
        <f t="shared" si="1"/>
        <v>3013642</v>
      </c>
      <c r="R10" s="12">
        <f aca="true" t="shared" si="7" ref="R10:R66">Q10/L10*100</f>
        <v>5.859214768063992</v>
      </c>
      <c r="S10" s="36">
        <f aca="true" t="shared" si="8" ref="S10:AG10">S12+S13+S14+S15+S16+S17+S18</f>
        <v>28431800</v>
      </c>
      <c r="T10" s="36">
        <f t="shared" si="8"/>
        <v>0</v>
      </c>
      <c r="U10" s="36">
        <f t="shared" si="8"/>
        <v>0</v>
      </c>
      <c r="V10" s="36">
        <f t="shared" si="8"/>
        <v>20172648</v>
      </c>
      <c r="W10" s="36">
        <f t="shared" si="8"/>
        <v>0</v>
      </c>
      <c r="X10" s="34">
        <f t="shared" si="8"/>
        <v>0</v>
      </c>
      <c r="Y10" s="34">
        <f t="shared" si="8"/>
        <v>0</v>
      </c>
      <c r="Z10" s="34">
        <f t="shared" si="8"/>
        <v>0</v>
      </c>
      <c r="AA10" s="34">
        <f t="shared" si="8"/>
        <v>0</v>
      </c>
      <c r="AB10" s="34">
        <f t="shared" si="8"/>
        <v>0</v>
      </c>
      <c r="AC10" s="34">
        <f t="shared" si="8"/>
        <v>0</v>
      </c>
      <c r="AD10" s="34">
        <f t="shared" si="8"/>
        <v>0</v>
      </c>
      <c r="AE10" s="34">
        <f t="shared" si="8"/>
        <v>0</v>
      </c>
      <c r="AF10" s="36">
        <f t="shared" si="8"/>
        <v>48604448</v>
      </c>
      <c r="AG10" s="36" t="e">
        <f t="shared" si="8"/>
        <v>#REF!</v>
      </c>
      <c r="AH10" s="44">
        <f>AH12+AH13+AH14+AH15+AH16+AH17+AH18</f>
        <v>0</v>
      </c>
      <c r="AI10" s="45">
        <f>AI12+AI13+AI14+AI15+AI16+AI17+AI18</f>
        <v>0</v>
      </c>
      <c r="AJ10" s="45">
        <f>AJ12+AJ13+AJ14+AJ15+AJ16+AJ17+AJ18</f>
        <v>52380358</v>
      </c>
    </row>
    <row r="11" spans="1:36" s="25" customFormat="1" ht="61.5" customHeight="1">
      <c r="A11" s="41" t="s">
        <v>78</v>
      </c>
      <c r="B11" s="36"/>
      <c r="C11" s="36"/>
      <c r="D11" s="36"/>
      <c r="E11" s="53">
        <f t="shared" si="0"/>
        <v>9800599</v>
      </c>
      <c r="F11" s="36">
        <v>7612825</v>
      </c>
      <c r="G11" s="18">
        <f t="shared" si="2"/>
        <v>77.67713993807929</v>
      </c>
      <c r="H11" s="36">
        <v>1158803</v>
      </c>
      <c r="I11" s="18">
        <f t="shared" si="3"/>
        <v>11.823797708691071</v>
      </c>
      <c r="J11" s="36">
        <v>1028971</v>
      </c>
      <c r="K11" s="18">
        <f t="shared" si="4"/>
        <v>10.499062353229634</v>
      </c>
      <c r="L11" s="48">
        <f aca="true" t="shared" si="9" ref="L11:L65">M11+O11+Q11</f>
        <v>2829782</v>
      </c>
      <c r="M11" s="36">
        <v>2226354</v>
      </c>
      <c r="N11" s="12">
        <f t="shared" si="5"/>
        <v>78.67581318984996</v>
      </c>
      <c r="O11" s="36">
        <v>391924</v>
      </c>
      <c r="P11" s="12">
        <f t="shared" si="6"/>
        <v>13.84997148190214</v>
      </c>
      <c r="Q11" s="36">
        <v>211504</v>
      </c>
      <c r="R11" s="12">
        <f t="shared" si="7"/>
        <v>7.4742153282479</v>
      </c>
      <c r="S11" s="36"/>
      <c r="T11" s="36"/>
      <c r="U11" s="36"/>
      <c r="V11" s="36"/>
      <c r="W11" s="36"/>
      <c r="X11" s="34"/>
      <c r="Y11" s="34"/>
      <c r="Z11" s="34"/>
      <c r="AA11" s="34"/>
      <c r="AB11" s="34"/>
      <c r="AC11" s="34"/>
      <c r="AD11" s="34"/>
      <c r="AE11" s="34"/>
      <c r="AF11" s="36"/>
      <c r="AG11" s="36"/>
      <c r="AH11" s="44"/>
      <c r="AI11" s="45"/>
      <c r="AJ11" s="45"/>
    </row>
    <row r="12" spans="1:36" s="13" customFormat="1" ht="60" customHeight="1">
      <c r="A12" s="23" t="s">
        <v>49</v>
      </c>
      <c r="B12" s="28">
        <v>56670257</v>
      </c>
      <c r="C12" s="21">
        <v>26084200</v>
      </c>
      <c r="D12" s="11">
        <v>64255996</v>
      </c>
      <c r="E12" s="53">
        <f t="shared" si="0"/>
        <v>56670257</v>
      </c>
      <c r="F12" s="11">
        <v>56670257</v>
      </c>
      <c r="G12" s="18">
        <f t="shared" si="2"/>
        <v>100</v>
      </c>
      <c r="H12" s="11"/>
      <c r="I12" s="18">
        <f t="shared" si="3"/>
        <v>0</v>
      </c>
      <c r="J12" s="11"/>
      <c r="K12" s="18">
        <f t="shared" si="4"/>
        <v>0</v>
      </c>
      <c r="L12" s="48">
        <f t="shared" si="9"/>
        <v>27283129</v>
      </c>
      <c r="M12" s="26">
        <v>27283129</v>
      </c>
      <c r="N12" s="12">
        <f t="shared" si="5"/>
        <v>100</v>
      </c>
      <c r="O12" s="26"/>
      <c r="P12" s="12">
        <f t="shared" si="6"/>
        <v>0</v>
      </c>
      <c r="Q12" s="26"/>
      <c r="R12" s="12">
        <f t="shared" si="7"/>
        <v>0</v>
      </c>
      <c r="S12" s="32">
        <v>27283129</v>
      </c>
      <c r="T12" s="26"/>
      <c r="U12" s="26"/>
      <c r="V12" s="26"/>
      <c r="W12" s="26"/>
      <c r="X12" s="32"/>
      <c r="Y12" s="32"/>
      <c r="Z12" s="32"/>
      <c r="AA12" s="32"/>
      <c r="AB12" s="32"/>
      <c r="AC12" s="32"/>
      <c r="AD12" s="32"/>
      <c r="AE12" s="32"/>
      <c r="AF12" s="12">
        <f>S12+T12+U12+V12+W12+X12+Y12+Z12+AA12+AB12+AC12+AD12+AE12</f>
        <v>27283129</v>
      </c>
      <c r="AG12" s="12" t="e">
        <f>#REF!-AF12</f>
        <v>#REF!</v>
      </c>
      <c r="AH12" s="45"/>
      <c r="AI12" s="45"/>
      <c r="AJ12" s="45">
        <v>35749500</v>
      </c>
    </row>
    <row r="13" spans="1:36" s="13" customFormat="1" ht="37.5" customHeight="1">
      <c r="A13" s="23" t="s">
        <v>41</v>
      </c>
      <c r="B13" s="28">
        <v>35667594</v>
      </c>
      <c r="C13" s="21">
        <f>16865834+2012482-119900</f>
        <v>18758416</v>
      </c>
      <c r="D13" s="11">
        <v>38505192</v>
      </c>
      <c r="E13" s="53">
        <f t="shared" si="0"/>
        <v>35667594</v>
      </c>
      <c r="F13" s="11">
        <f>18039591-119900-1</f>
        <v>17919690</v>
      </c>
      <c r="G13" s="18">
        <f t="shared" si="2"/>
        <v>50.24081523413102</v>
      </c>
      <c r="H13" s="11">
        <v>11674602</v>
      </c>
      <c r="I13" s="18">
        <f t="shared" si="3"/>
        <v>32.73167794833596</v>
      </c>
      <c r="J13" s="11">
        <v>6073302</v>
      </c>
      <c r="K13" s="18">
        <f t="shared" si="4"/>
        <v>17.027506817533027</v>
      </c>
      <c r="L13" s="48">
        <f t="shared" si="9"/>
        <v>15072521</v>
      </c>
      <c r="M13" s="26">
        <v>8227202</v>
      </c>
      <c r="N13" s="12">
        <f t="shared" si="5"/>
        <v>54.58411369936058</v>
      </c>
      <c r="O13" s="26">
        <v>4513921</v>
      </c>
      <c r="P13" s="12">
        <f t="shared" si="6"/>
        <v>29.948015995466186</v>
      </c>
      <c r="Q13" s="32">
        <v>2331398</v>
      </c>
      <c r="R13" s="12">
        <f t="shared" si="7"/>
        <v>15.467870305173234</v>
      </c>
      <c r="S13" s="26"/>
      <c r="T13" s="26"/>
      <c r="U13" s="26"/>
      <c r="V13" s="32">
        <f>16190859+1</f>
        <v>16190860</v>
      </c>
      <c r="W13" s="26"/>
      <c r="X13" s="32"/>
      <c r="Y13" s="32"/>
      <c r="Z13" s="32"/>
      <c r="AA13" s="32"/>
      <c r="AB13" s="32"/>
      <c r="AC13" s="32"/>
      <c r="AD13" s="32"/>
      <c r="AE13" s="32"/>
      <c r="AF13" s="12">
        <f aca="true" t="shared" si="10" ref="AF13:AF65">S13+T13+U13+V13+W13+X13+Y13+Z13+AA13+AB13+AC13+AD13+AE13</f>
        <v>16190860</v>
      </c>
      <c r="AG13" s="12" t="e">
        <f>#REF!-AF13</f>
        <v>#REF!</v>
      </c>
      <c r="AH13" s="45"/>
      <c r="AI13" s="45"/>
      <c r="AJ13" s="45">
        <v>16630858</v>
      </c>
    </row>
    <row r="14" spans="1:36" s="13" customFormat="1" ht="39.75" customHeight="1">
      <c r="A14" s="23" t="s">
        <v>17</v>
      </c>
      <c r="B14" s="27">
        <v>1391274</v>
      </c>
      <c r="C14" s="22">
        <v>1391274</v>
      </c>
      <c r="D14" s="11">
        <v>1978852</v>
      </c>
      <c r="E14" s="53">
        <f t="shared" si="0"/>
        <v>1391274</v>
      </c>
      <c r="F14" s="11">
        <v>1343075</v>
      </c>
      <c r="G14" s="18">
        <f t="shared" si="2"/>
        <v>96.53562130823978</v>
      </c>
      <c r="H14" s="11">
        <v>19865</v>
      </c>
      <c r="I14" s="18">
        <f t="shared" si="3"/>
        <v>1.4278280194986754</v>
      </c>
      <c r="J14" s="11">
        <v>28334</v>
      </c>
      <c r="K14" s="18">
        <f t="shared" si="4"/>
        <v>2.0365506722615385</v>
      </c>
      <c r="L14" s="48">
        <f t="shared" si="9"/>
        <v>1658864</v>
      </c>
      <c r="M14" s="12">
        <v>1597813</v>
      </c>
      <c r="N14" s="12">
        <f t="shared" si="5"/>
        <v>96.31971035600266</v>
      </c>
      <c r="O14" s="12">
        <v>21051</v>
      </c>
      <c r="P14" s="12">
        <f t="shared" si="6"/>
        <v>1.2690009548703207</v>
      </c>
      <c r="Q14" s="12">
        <v>40000</v>
      </c>
      <c r="R14" s="12">
        <f t="shared" si="7"/>
        <v>2.4112886891270167</v>
      </c>
      <c r="S14" s="12"/>
      <c r="T14" s="12"/>
      <c r="U14" s="12"/>
      <c r="V14" s="12">
        <v>1477589</v>
      </c>
      <c r="W14" s="12"/>
      <c r="X14" s="33"/>
      <c r="Y14" s="33"/>
      <c r="Z14" s="33"/>
      <c r="AA14" s="33"/>
      <c r="AB14" s="33"/>
      <c r="AC14" s="33"/>
      <c r="AD14" s="33"/>
      <c r="AE14" s="33"/>
      <c r="AF14" s="12">
        <f t="shared" si="10"/>
        <v>1477589</v>
      </c>
      <c r="AG14" s="12" t="e">
        <f>#REF!-AF14</f>
        <v>#REF!</v>
      </c>
      <c r="AH14" s="45"/>
      <c r="AI14" s="45"/>
      <c r="AJ14" s="45"/>
    </row>
    <row r="15" spans="1:36" s="13" customFormat="1" ht="38.25" customHeight="1">
      <c r="A15" s="23" t="s">
        <v>18</v>
      </c>
      <c r="B15" s="27">
        <v>1387758</v>
      </c>
      <c r="C15" s="22">
        <v>1387758</v>
      </c>
      <c r="D15" s="11">
        <v>1799006</v>
      </c>
      <c r="E15" s="53">
        <f t="shared" si="0"/>
        <v>1387758</v>
      </c>
      <c r="F15" s="11">
        <f>1042820+119900</f>
        <v>1162720</v>
      </c>
      <c r="G15" s="18">
        <f t="shared" si="2"/>
        <v>83.78406033328577</v>
      </c>
      <c r="H15" s="11">
        <v>40638</v>
      </c>
      <c r="I15" s="18">
        <f t="shared" si="3"/>
        <v>2.928320355566316</v>
      </c>
      <c r="J15" s="11">
        <v>184400</v>
      </c>
      <c r="K15" s="18">
        <f t="shared" si="4"/>
        <v>13.287619311147909</v>
      </c>
      <c r="L15" s="48">
        <f t="shared" si="9"/>
        <v>1569527</v>
      </c>
      <c r="M15" s="12">
        <v>1221581</v>
      </c>
      <c r="N15" s="12">
        <f t="shared" si="5"/>
        <v>77.83115550098852</v>
      </c>
      <c r="O15" s="12">
        <v>109246</v>
      </c>
      <c r="P15" s="12">
        <f t="shared" si="6"/>
        <v>6.960440948132781</v>
      </c>
      <c r="Q15" s="12">
        <v>238700</v>
      </c>
      <c r="R15" s="12">
        <f t="shared" si="7"/>
        <v>15.208403550878705</v>
      </c>
      <c r="S15" s="12"/>
      <c r="T15" s="12"/>
      <c r="U15" s="12"/>
      <c r="V15" s="12">
        <v>1130316</v>
      </c>
      <c r="W15" s="12"/>
      <c r="X15" s="33"/>
      <c r="Y15" s="33"/>
      <c r="Z15" s="33"/>
      <c r="AA15" s="33"/>
      <c r="AB15" s="33"/>
      <c r="AC15" s="33"/>
      <c r="AD15" s="33"/>
      <c r="AE15" s="33"/>
      <c r="AF15" s="12">
        <f t="shared" si="10"/>
        <v>1130316</v>
      </c>
      <c r="AG15" s="12" t="e">
        <f>#REF!-AF15</f>
        <v>#REF!</v>
      </c>
      <c r="AH15" s="45"/>
      <c r="AI15" s="45"/>
      <c r="AJ15" s="45"/>
    </row>
    <row r="16" spans="1:36" s="13" customFormat="1" ht="71.25" customHeight="1">
      <c r="A16" s="55" t="s">
        <v>47</v>
      </c>
      <c r="B16" s="29">
        <v>1625485</v>
      </c>
      <c r="C16" s="24">
        <v>1625485</v>
      </c>
      <c r="D16" s="11">
        <v>2141747</v>
      </c>
      <c r="E16" s="53">
        <f t="shared" si="0"/>
        <v>1625485</v>
      </c>
      <c r="F16" s="11">
        <v>1519759</v>
      </c>
      <c r="G16" s="18">
        <f t="shared" si="2"/>
        <v>93.49572589104174</v>
      </c>
      <c r="H16" s="11">
        <v>52746</v>
      </c>
      <c r="I16" s="18">
        <f t="shared" si="3"/>
        <v>3.244939202761022</v>
      </c>
      <c r="J16" s="11">
        <v>52980</v>
      </c>
      <c r="K16" s="18">
        <f t="shared" si="4"/>
        <v>3.2593349061972274</v>
      </c>
      <c r="L16" s="48">
        <f t="shared" si="9"/>
        <v>1846396</v>
      </c>
      <c r="M16" s="12">
        <v>1548239</v>
      </c>
      <c r="N16" s="12">
        <f t="shared" si="5"/>
        <v>83.85194725291866</v>
      </c>
      <c r="O16" s="12">
        <v>131457</v>
      </c>
      <c r="P16" s="12">
        <f t="shared" si="6"/>
        <v>7.119653638764382</v>
      </c>
      <c r="Q16" s="12">
        <v>166700</v>
      </c>
      <c r="R16" s="12">
        <f t="shared" si="7"/>
        <v>9.02839910831696</v>
      </c>
      <c r="S16" s="12"/>
      <c r="T16" s="12"/>
      <c r="U16" s="12"/>
      <c r="V16" s="12">
        <v>1348543</v>
      </c>
      <c r="W16" s="12"/>
      <c r="X16" s="33"/>
      <c r="Y16" s="33"/>
      <c r="Z16" s="33"/>
      <c r="AA16" s="33"/>
      <c r="AB16" s="33"/>
      <c r="AC16" s="33"/>
      <c r="AD16" s="33"/>
      <c r="AE16" s="33"/>
      <c r="AF16" s="12">
        <f t="shared" si="10"/>
        <v>1348543</v>
      </c>
      <c r="AG16" s="12" t="e">
        <f>#REF!-AF16</f>
        <v>#REF!</v>
      </c>
      <c r="AH16" s="45"/>
      <c r="AI16" s="45"/>
      <c r="AJ16" s="45"/>
    </row>
    <row r="17" spans="1:36" s="13" customFormat="1" ht="47.25" customHeight="1">
      <c r="A17" s="55" t="s">
        <v>46</v>
      </c>
      <c r="B17" s="29">
        <v>312405</v>
      </c>
      <c r="C17" s="24">
        <v>312405</v>
      </c>
      <c r="D17" s="11">
        <v>1148671</v>
      </c>
      <c r="E17" s="53">
        <f t="shared" si="0"/>
        <v>312405</v>
      </c>
      <c r="F17" s="11">
        <v>312405</v>
      </c>
      <c r="G17" s="18">
        <f t="shared" si="2"/>
        <v>100</v>
      </c>
      <c r="H17" s="11"/>
      <c r="I17" s="18">
        <f t="shared" si="3"/>
        <v>0</v>
      </c>
      <c r="J17" s="11"/>
      <c r="K17" s="18">
        <f t="shared" si="4"/>
        <v>0</v>
      </c>
      <c r="L17" s="48">
        <f t="shared" si="9"/>
        <v>1148671</v>
      </c>
      <c r="M17" s="12">
        <v>1148671</v>
      </c>
      <c r="N17" s="12">
        <f t="shared" si="5"/>
        <v>100</v>
      </c>
      <c r="O17" s="12"/>
      <c r="P17" s="12">
        <f t="shared" si="6"/>
        <v>0</v>
      </c>
      <c r="Q17" s="12"/>
      <c r="R17" s="12">
        <f t="shared" si="7"/>
        <v>0</v>
      </c>
      <c r="S17" s="12">
        <v>1148671</v>
      </c>
      <c r="T17" s="12"/>
      <c r="U17" s="12"/>
      <c r="V17" s="12"/>
      <c r="W17" s="12"/>
      <c r="X17" s="33"/>
      <c r="Y17" s="33"/>
      <c r="Z17" s="33"/>
      <c r="AA17" s="33"/>
      <c r="AB17" s="33"/>
      <c r="AC17" s="33"/>
      <c r="AD17" s="33"/>
      <c r="AE17" s="33"/>
      <c r="AF17" s="12">
        <f t="shared" si="10"/>
        <v>1148671</v>
      </c>
      <c r="AG17" s="12" t="e">
        <f>#REF!-AF17</f>
        <v>#REF!</v>
      </c>
      <c r="AH17" s="45"/>
      <c r="AI17" s="45"/>
      <c r="AJ17" s="45"/>
    </row>
    <row r="18" spans="1:36" s="13" customFormat="1" ht="44.25" customHeight="1">
      <c r="A18" s="23" t="s">
        <v>22</v>
      </c>
      <c r="B18" s="28">
        <v>23530</v>
      </c>
      <c r="C18" s="21">
        <v>23530</v>
      </c>
      <c r="D18" s="11">
        <v>25340</v>
      </c>
      <c r="E18" s="53">
        <f t="shared" si="0"/>
        <v>23530</v>
      </c>
      <c r="F18" s="11"/>
      <c r="G18" s="18">
        <f t="shared" si="2"/>
        <v>0</v>
      </c>
      <c r="H18" s="11"/>
      <c r="I18" s="18">
        <f t="shared" si="3"/>
        <v>0</v>
      </c>
      <c r="J18" s="11">
        <v>23530</v>
      </c>
      <c r="K18" s="18">
        <f t="shared" si="4"/>
        <v>100</v>
      </c>
      <c r="L18" s="48">
        <f t="shared" si="9"/>
        <v>25340</v>
      </c>
      <c r="M18" s="12"/>
      <c r="N18" s="12">
        <f t="shared" si="5"/>
        <v>0</v>
      </c>
      <c r="O18" s="12"/>
      <c r="P18" s="12">
        <f t="shared" si="6"/>
        <v>0</v>
      </c>
      <c r="Q18" s="12">
        <v>25340</v>
      </c>
      <c r="R18" s="12">
        <f t="shared" si="7"/>
        <v>100</v>
      </c>
      <c r="S18" s="12"/>
      <c r="T18" s="12"/>
      <c r="U18" s="12"/>
      <c r="V18" s="12">
        <v>25340</v>
      </c>
      <c r="W18" s="12"/>
      <c r="X18" s="33"/>
      <c r="Y18" s="33"/>
      <c r="Z18" s="33"/>
      <c r="AA18" s="33"/>
      <c r="AB18" s="33"/>
      <c r="AC18" s="33"/>
      <c r="AD18" s="33"/>
      <c r="AE18" s="33"/>
      <c r="AF18" s="12">
        <f t="shared" si="10"/>
        <v>25340</v>
      </c>
      <c r="AG18" s="12" t="e">
        <f>#REF!-AF18</f>
        <v>#REF!</v>
      </c>
      <c r="AH18" s="45"/>
      <c r="AI18" s="45"/>
      <c r="AJ18" s="45"/>
    </row>
    <row r="19" spans="1:36" s="25" customFormat="1" ht="45" customHeight="1">
      <c r="A19" s="14" t="s">
        <v>36</v>
      </c>
      <c r="B19" s="15">
        <f>B20+B21+B22</f>
        <v>58075286</v>
      </c>
      <c r="C19" s="15">
        <f aca="true" t="shared" si="11" ref="C19:AG19">C20+C21+C22</f>
        <v>19648225</v>
      </c>
      <c r="D19" s="15">
        <f>D20+D21+D22</f>
        <v>70602940</v>
      </c>
      <c r="E19" s="53">
        <f t="shared" si="0"/>
        <v>58075286</v>
      </c>
      <c r="F19" s="15">
        <f>F20+F21+F22</f>
        <v>43124315</v>
      </c>
      <c r="G19" s="18">
        <f t="shared" si="2"/>
        <v>74.25588054788057</v>
      </c>
      <c r="H19" s="15">
        <f>H20+H21+H22</f>
        <v>10116285</v>
      </c>
      <c r="I19" s="18">
        <f t="shared" si="3"/>
        <v>17.419259889654267</v>
      </c>
      <c r="J19" s="15">
        <f>J20+J21+J22</f>
        <v>4834686</v>
      </c>
      <c r="K19" s="18">
        <f t="shared" si="4"/>
        <v>8.324859562465177</v>
      </c>
      <c r="L19" s="50">
        <f t="shared" si="11"/>
        <v>36521891</v>
      </c>
      <c r="M19" s="15">
        <f t="shared" si="11"/>
        <v>28617900</v>
      </c>
      <c r="N19" s="12">
        <f t="shared" si="5"/>
        <v>78.35820987472965</v>
      </c>
      <c r="O19" s="15">
        <f t="shared" si="11"/>
        <v>4977225</v>
      </c>
      <c r="P19" s="12">
        <f t="shared" si="6"/>
        <v>13.628059401414895</v>
      </c>
      <c r="Q19" s="34">
        <f t="shared" si="11"/>
        <v>2926766</v>
      </c>
      <c r="R19" s="12">
        <f t="shared" si="7"/>
        <v>8.013730723855454</v>
      </c>
      <c r="S19" s="15">
        <f t="shared" si="11"/>
        <v>0</v>
      </c>
      <c r="T19" s="34">
        <f t="shared" si="11"/>
        <v>12180500</v>
      </c>
      <c r="U19" s="15">
        <f t="shared" si="11"/>
        <v>0</v>
      </c>
      <c r="V19" s="15">
        <f t="shared" si="11"/>
        <v>6702452</v>
      </c>
      <c r="W19" s="15">
        <f t="shared" si="11"/>
        <v>0</v>
      </c>
      <c r="X19" s="34">
        <f t="shared" si="11"/>
        <v>3860600</v>
      </c>
      <c r="Y19" s="34">
        <f t="shared" si="11"/>
        <v>184140</v>
      </c>
      <c r="Z19" s="34">
        <f t="shared" si="11"/>
        <v>3303600</v>
      </c>
      <c r="AA19" s="34">
        <f t="shared" si="11"/>
        <v>174800</v>
      </c>
      <c r="AB19" s="34">
        <f t="shared" si="11"/>
        <v>5863800</v>
      </c>
      <c r="AC19" s="34">
        <f t="shared" si="11"/>
        <v>1630036</v>
      </c>
      <c r="AD19" s="34">
        <f t="shared" si="11"/>
        <v>1983400</v>
      </c>
      <c r="AE19" s="34">
        <f t="shared" si="11"/>
        <v>638563</v>
      </c>
      <c r="AF19" s="15">
        <f t="shared" si="11"/>
        <v>36521891</v>
      </c>
      <c r="AG19" s="15" t="e">
        <f t="shared" si="11"/>
        <v>#REF!</v>
      </c>
      <c r="AH19" s="44">
        <f>AH20+AH21+AH22</f>
        <v>0</v>
      </c>
      <c r="AI19" s="45">
        <f>AI20+AI21+AI22</f>
        <v>10424840</v>
      </c>
      <c r="AJ19" s="45">
        <f>AJ20+AJ21+AJ22</f>
        <v>18719800</v>
      </c>
    </row>
    <row r="20" spans="1:36" s="13" customFormat="1" ht="39.75" customHeight="1">
      <c r="A20" s="23" t="s">
        <v>19</v>
      </c>
      <c r="B20" s="27">
        <v>55765692</v>
      </c>
      <c r="C20" s="22">
        <v>18784675</v>
      </c>
      <c r="D20" s="17">
        <v>68260700</v>
      </c>
      <c r="E20" s="53">
        <f t="shared" si="0"/>
        <v>55765692</v>
      </c>
      <c r="F20" s="17">
        <v>43124315</v>
      </c>
      <c r="G20" s="18">
        <f t="shared" si="2"/>
        <v>77.33126489311744</v>
      </c>
      <c r="H20" s="17">
        <v>7871691</v>
      </c>
      <c r="I20" s="18">
        <f t="shared" si="3"/>
        <v>14.115651967521536</v>
      </c>
      <c r="J20" s="17">
        <v>4769686</v>
      </c>
      <c r="K20" s="18">
        <f t="shared" si="4"/>
        <v>8.553083139361025</v>
      </c>
      <c r="L20" s="48">
        <f t="shared" si="9"/>
        <v>35772366</v>
      </c>
      <c r="M20" s="12">
        <v>28617900</v>
      </c>
      <c r="N20" s="12">
        <f t="shared" si="5"/>
        <v>80.00002012726807</v>
      </c>
      <c r="O20" s="12">
        <v>4292700</v>
      </c>
      <c r="P20" s="12">
        <f t="shared" si="6"/>
        <v>12.00004495089869</v>
      </c>
      <c r="Q20" s="33">
        <v>2861766</v>
      </c>
      <c r="R20" s="12">
        <f t="shared" si="7"/>
        <v>7.999934921833239</v>
      </c>
      <c r="S20" s="12"/>
      <c r="T20" s="33">
        <v>12180500</v>
      </c>
      <c r="U20" s="12"/>
      <c r="V20" s="12">
        <v>6398577</v>
      </c>
      <c r="W20" s="12"/>
      <c r="X20" s="33">
        <v>3860600</v>
      </c>
      <c r="Y20" s="33"/>
      <c r="Z20" s="33">
        <v>3303600</v>
      </c>
      <c r="AA20" s="33"/>
      <c r="AB20" s="33">
        <v>5863800</v>
      </c>
      <c r="AC20" s="33">
        <v>1630036</v>
      </c>
      <c r="AD20" s="33">
        <v>1983400</v>
      </c>
      <c r="AE20" s="33">
        <v>551853</v>
      </c>
      <c r="AF20" s="12">
        <f t="shared" si="10"/>
        <v>35772366</v>
      </c>
      <c r="AG20" s="12" t="e">
        <f>#REF!-AF20</f>
        <v>#REF!</v>
      </c>
      <c r="AH20" s="45"/>
      <c r="AI20" s="45">
        <f>3550764+2918820+3411024</f>
        <v>9880608</v>
      </c>
      <c r="AJ20" s="45">
        <f>8558317+9686400</f>
        <v>18244717</v>
      </c>
    </row>
    <row r="21" spans="1:36" s="13" customFormat="1" ht="53.25" customHeight="1">
      <c r="A21" s="23" t="s">
        <v>43</v>
      </c>
      <c r="B21" s="27">
        <v>2244594</v>
      </c>
      <c r="C21" s="22">
        <v>798550</v>
      </c>
      <c r="D21" s="18">
        <v>2277240</v>
      </c>
      <c r="E21" s="53">
        <f t="shared" si="0"/>
        <v>2244594</v>
      </c>
      <c r="F21" s="18"/>
      <c r="G21" s="18">
        <f t="shared" si="2"/>
        <v>0</v>
      </c>
      <c r="H21" s="18">
        <v>2244594</v>
      </c>
      <c r="I21" s="18">
        <f t="shared" si="3"/>
        <v>100</v>
      </c>
      <c r="J21" s="18"/>
      <c r="K21" s="18">
        <f t="shared" si="4"/>
        <v>0</v>
      </c>
      <c r="L21" s="48">
        <f t="shared" si="9"/>
        <v>684525</v>
      </c>
      <c r="M21" s="12"/>
      <c r="N21" s="12">
        <f t="shared" si="5"/>
        <v>0</v>
      </c>
      <c r="O21" s="12">
        <v>684525</v>
      </c>
      <c r="P21" s="12">
        <f t="shared" si="6"/>
        <v>100</v>
      </c>
      <c r="Q21" s="12"/>
      <c r="R21" s="12">
        <f t="shared" si="7"/>
        <v>0</v>
      </c>
      <c r="S21" s="12"/>
      <c r="T21" s="12"/>
      <c r="U21" s="12"/>
      <c r="V21" s="12">
        <v>238875</v>
      </c>
      <c r="W21" s="12"/>
      <c r="X21" s="33"/>
      <c r="Y21" s="33">
        <v>184140</v>
      </c>
      <c r="Z21" s="33"/>
      <c r="AA21" s="33">
        <v>174800</v>
      </c>
      <c r="AB21" s="33"/>
      <c r="AC21" s="33">
        <v>0</v>
      </c>
      <c r="AD21" s="33"/>
      <c r="AE21" s="33">
        <v>86710</v>
      </c>
      <c r="AF21" s="12">
        <f t="shared" si="10"/>
        <v>684525</v>
      </c>
      <c r="AG21" s="12" t="e">
        <f>#REF!-AF21</f>
        <v>#REF!</v>
      </c>
      <c r="AH21" s="45"/>
      <c r="AI21" s="45">
        <f>537332+6900</f>
        <v>544232</v>
      </c>
      <c r="AJ21" s="45">
        <v>475083</v>
      </c>
    </row>
    <row r="22" spans="1:36" s="13" customFormat="1" ht="69.75" customHeight="1">
      <c r="A22" s="23" t="s">
        <v>20</v>
      </c>
      <c r="B22" s="27">
        <v>65000</v>
      </c>
      <c r="C22" s="22">
        <v>65000</v>
      </c>
      <c r="D22" s="10" t="s">
        <v>48</v>
      </c>
      <c r="E22" s="53">
        <f t="shared" si="0"/>
        <v>65000</v>
      </c>
      <c r="F22" s="10"/>
      <c r="G22" s="18">
        <f t="shared" si="2"/>
        <v>0</v>
      </c>
      <c r="H22" s="10"/>
      <c r="I22" s="18">
        <f t="shared" si="3"/>
        <v>0</v>
      </c>
      <c r="J22" s="10" t="s">
        <v>48</v>
      </c>
      <c r="K22" s="18">
        <f t="shared" si="4"/>
        <v>100</v>
      </c>
      <c r="L22" s="48">
        <f t="shared" si="9"/>
        <v>65000</v>
      </c>
      <c r="M22" s="12"/>
      <c r="N22" s="12">
        <f t="shared" si="5"/>
        <v>0</v>
      </c>
      <c r="O22" s="12"/>
      <c r="P22" s="12">
        <f t="shared" si="6"/>
        <v>0</v>
      </c>
      <c r="Q22" s="12">
        <v>65000</v>
      </c>
      <c r="R22" s="12">
        <f t="shared" si="7"/>
        <v>100</v>
      </c>
      <c r="S22" s="12"/>
      <c r="T22" s="12"/>
      <c r="U22" s="12"/>
      <c r="V22" s="12">
        <v>65000</v>
      </c>
      <c r="W22" s="12"/>
      <c r="X22" s="33"/>
      <c r="Y22" s="33"/>
      <c r="Z22" s="33"/>
      <c r="AA22" s="33"/>
      <c r="AB22" s="33"/>
      <c r="AC22" s="33"/>
      <c r="AD22" s="33"/>
      <c r="AE22" s="33"/>
      <c r="AF22" s="12">
        <f t="shared" si="10"/>
        <v>65000</v>
      </c>
      <c r="AG22" s="12" t="e">
        <f>#REF!-AF22</f>
        <v>#REF!</v>
      </c>
      <c r="AH22" s="45"/>
      <c r="AI22" s="45"/>
      <c r="AJ22" s="45"/>
    </row>
    <row r="23" spans="1:36" s="25" customFormat="1" ht="96" customHeight="1">
      <c r="A23" s="14" t="s">
        <v>0</v>
      </c>
      <c r="B23" s="37">
        <f>B24+B26+B27+B28+B29+B30+B31+B32+B33+B34</f>
        <v>5743838</v>
      </c>
      <c r="C23" s="37">
        <f aca="true" t="shared" si="12" ref="C23:AG23">C24+C26+C27+C28+C29+C30+C31+C32+C33+C34</f>
        <v>4173936</v>
      </c>
      <c r="D23" s="37">
        <f>D24+D26+D27+D28+D29+D30+D31+D32+D33+D34</f>
        <v>6946569</v>
      </c>
      <c r="E23" s="53">
        <f t="shared" si="0"/>
        <v>6150478</v>
      </c>
      <c r="F23" s="37">
        <f>F24+F26+F27+F28+F29+F30+F31+F32+F33+F34</f>
        <v>4684607</v>
      </c>
      <c r="G23" s="18">
        <f t="shared" si="2"/>
        <v>76.16655160785876</v>
      </c>
      <c r="H23" s="37">
        <f>H24+H26+H27+H28+H29+H30+H31+H32+H33+H34</f>
        <v>69725</v>
      </c>
      <c r="I23" s="18">
        <f t="shared" si="3"/>
        <v>1.1336517259308951</v>
      </c>
      <c r="J23" s="37">
        <f>J24+J26+J27+J28+J29+J30+J31+J32+J33+J34</f>
        <v>1396146</v>
      </c>
      <c r="K23" s="18">
        <f t="shared" si="4"/>
        <v>22.699796666210332</v>
      </c>
      <c r="L23" s="51">
        <f t="shared" si="12"/>
        <v>4241685</v>
      </c>
      <c r="M23" s="37">
        <f t="shared" si="12"/>
        <v>3256878</v>
      </c>
      <c r="N23" s="12">
        <f t="shared" si="5"/>
        <v>76.78264651901307</v>
      </c>
      <c r="O23" s="37">
        <f t="shared" si="12"/>
        <v>74835</v>
      </c>
      <c r="P23" s="12">
        <f t="shared" si="6"/>
        <v>1.7642752821107648</v>
      </c>
      <c r="Q23" s="37">
        <f t="shared" si="12"/>
        <v>909972</v>
      </c>
      <c r="R23" s="12">
        <f t="shared" si="7"/>
        <v>21.453078198876156</v>
      </c>
      <c r="S23" s="37">
        <f t="shared" si="12"/>
        <v>0</v>
      </c>
      <c r="T23" s="37">
        <f t="shared" si="12"/>
        <v>0</v>
      </c>
      <c r="U23" s="37">
        <f t="shared" si="12"/>
        <v>0</v>
      </c>
      <c r="V23" s="37">
        <f t="shared" si="12"/>
        <v>3170958</v>
      </c>
      <c r="W23" s="38">
        <f t="shared" si="12"/>
        <v>404348</v>
      </c>
      <c r="X23" s="38">
        <f t="shared" si="12"/>
        <v>0</v>
      </c>
      <c r="Y23" s="38">
        <f t="shared" si="12"/>
        <v>85898</v>
      </c>
      <c r="Z23" s="38">
        <f t="shared" si="12"/>
        <v>0</v>
      </c>
      <c r="AA23" s="38">
        <f t="shared" si="12"/>
        <v>39968</v>
      </c>
      <c r="AB23" s="38">
        <f t="shared" si="12"/>
        <v>0</v>
      </c>
      <c r="AC23" s="38">
        <f t="shared" si="12"/>
        <v>78644</v>
      </c>
      <c r="AD23" s="38">
        <f t="shared" si="12"/>
        <v>0</v>
      </c>
      <c r="AE23" s="38">
        <f t="shared" si="12"/>
        <v>295469</v>
      </c>
      <c r="AF23" s="37">
        <f t="shared" si="12"/>
        <v>4075285</v>
      </c>
      <c r="AG23" s="37" t="e">
        <f t="shared" si="12"/>
        <v>#REF!</v>
      </c>
      <c r="AH23" s="44">
        <f>AH24+AH26+AH27+AH28+AH29+AH30+AH31+AH32+AH33+AH34</f>
        <v>0</v>
      </c>
      <c r="AI23" s="45">
        <f>AI24+AI26+AI27+AI28+AI29+AI30+AI31+AI32+AI33+AI34</f>
        <v>60362</v>
      </c>
      <c r="AJ23" s="45">
        <f>AJ24+AJ26+AJ27+AJ28+AJ29+AJ30+AJ31+AJ32+AJ33+AJ34</f>
        <v>1977018</v>
      </c>
    </row>
    <row r="24" spans="1:36" s="16" customFormat="1" ht="81" customHeight="1">
      <c r="A24" s="39" t="s">
        <v>33</v>
      </c>
      <c r="B24" s="23">
        <v>252700</v>
      </c>
      <c r="C24" s="23">
        <v>252700</v>
      </c>
      <c r="D24" s="11">
        <v>200000</v>
      </c>
      <c r="E24" s="53">
        <f t="shared" si="0"/>
        <v>659340</v>
      </c>
      <c r="F24" s="11"/>
      <c r="G24" s="18">
        <f t="shared" si="2"/>
        <v>0</v>
      </c>
      <c r="H24" s="11"/>
      <c r="I24" s="18">
        <f t="shared" si="3"/>
        <v>0</v>
      </c>
      <c r="J24" s="11">
        <v>659340</v>
      </c>
      <c r="K24" s="18">
        <f t="shared" si="4"/>
        <v>100</v>
      </c>
      <c r="L24" s="48">
        <f t="shared" si="9"/>
        <v>366400</v>
      </c>
      <c r="M24" s="12"/>
      <c r="N24" s="12">
        <f t="shared" si="5"/>
        <v>0</v>
      </c>
      <c r="O24" s="12"/>
      <c r="P24" s="12">
        <f t="shared" si="6"/>
        <v>0</v>
      </c>
      <c r="Q24" s="12">
        <v>366400</v>
      </c>
      <c r="R24" s="12">
        <f t="shared" si="7"/>
        <v>100</v>
      </c>
      <c r="S24" s="12"/>
      <c r="T24" s="12"/>
      <c r="U24" s="12"/>
      <c r="V24" s="12">
        <v>200000</v>
      </c>
      <c r="W24" s="12"/>
      <c r="X24" s="33"/>
      <c r="Y24" s="33"/>
      <c r="Z24" s="33"/>
      <c r="AA24" s="33"/>
      <c r="AB24" s="33"/>
      <c r="AC24" s="33"/>
      <c r="AD24" s="33"/>
      <c r="AE24" s="33"/>
      <c r="AF24" s="12">
        <f t="shared" si="10"/>
        <v>200000</v>
      </c>
      <c r="AG24" s="12" t="e">
        <f>#REF!-AF24</f>
        <v>#REF!</v>
      </c>
      <c r="AH24" s="46"/>
      <c r="AI24" s="46"/>
      <c r="AJ24" s="46"/>
    </row>
    <row r="25" spans="1:36" s="16" customFormat="1" ht="3.75" customHeight="1" hidden="1">
      <c r="A25" s="21" t="s">
        <v>34</v>
      </c>
      <c r="B25" s="21"/>
      <c r="C25" s="21"/>
      <c r="D25" s="11" t="s">
        <v>8</v>
      </c>
      <c r="E25" s="11">
        <f t="shared" si="0"/>
        <v>0</v>
      </c>
      <c r="F25" s="11"/>
      <c r="G25" s="18" t="e">
        <f t="shared" si="2"/>
        <v>#DIV/0!</v>
      </c>
      <c r="H25" s="11"/>
      <c r="I25" s="18" t="e">
        <f t="shared" si="3"/>
        <v>#DIV/0!</v>
      </c>
      <c r="J25" s="11"/>
      <c r="K25" s="18" t="e">
        <f t="shared" si="4"/>
        <v>#DIV/0!</v>
      </c>
      <c r="L25" s="48">
        <f t="shared" si="9"/>
        <v>0</v>
      </c>
      <c r="M25" s="12"/>
      <c r="N25" s="12" t="e">
        <f t="shared" si="5"/>
        <v>#DIV/0!</v>
      </c>
      <c r="O25" s="12"/>
      <c r="P25" s="12" t="e">
        <f t="shared" si="6"/>
        <v>#DIV/0!</v>
      </c>
      <c r="Q25" s="12"/>
      <c r="R25" s="12" t="e">
        <f t="shared" si="7"/>
        <v>#DIV/0!</v>
      </c>
      <c r="S25" s="12"/>
      <c r="T25" s="12"/>
      <c r="U25" s="12"/>
      <c r="V25" s="12"/>
      <c r="W25" s="12"/>
      <c r="X25" s="33"/>
      <c r="Y25" s="33"/>
      <c r="Z25" s="33"/>
      <c r="AA25" s="33"/>
      <c r="AB25" s="33"/>
      <c r="AC25" s="33"/>
      <c r="AD25" s="33"/>
      <c r="AE25" s="33"/>
      <c r="AF25" s="12">
        <f t="shared" si="10"/>
        <v>0</v>
      </c>
      <c r="AG25" s="12" t="e">
        <f>#REF!-AF25</f>
        <v>#REF!</v>
      </c>
      <c r="AH25" s="46"/>
      <c r="AI25" s="46"/>
      <c r="AJ25" s="46"/>
    </row>
    <row r="26" spans="1:36" s="16" customFormat="1" ht="66.75" customHeight="1">
      <c r="A26" s="23" t="s">
        <v>54</v>
      </c>
      <c r="B26" s="21">
        <v>51000</v>
      </c>
      <c r="C26" s="21">
        <v>51000</v>
      </c>
      <c r="D26" s="11">
        <v>56400</v>
      </c>
      <c r="E26" s="53">
        <f t="shared" si="0"/>
        <v>51000</v>
      </c>
      <c r="F26" s="11"/>
      <c r="G26" s="18">
        <f t="shared" si="2"/>
        <v>0</v>
      </c>
      <c r="H26" s="11"/>
      <c r="I26" s="18">
        <f t="shared" si="3"/>
        <v>0</v>
      </c>
      <c r="J26" s="11">
        <v>51000</v>
      </c>
      <c r="K26" s="18">
        <f t="shared" si="4"/>
        <v>100</v>
      </c>
      <c r="L26" s="48">
        <f t="shared" si="9"/>
        <v>40150</v>
      </c>
      <c r="M26" s="12"/>
      <c r="N26" s="12">
        <f t="shared" si="5"/>
        <v>0</v>
      </c>
      <c r="O26" s="12"/>
      <c r="P26" s="12">
        <f t="shared" si="6"/>
        <v>0</v>
      </c>
      <c r="Q26" s="12">
        <v>40150</v>
      </c>
      <c r="R26" s="12">
        <f t="shared" si="7"/>
        <v>100</v>
      </c>
      <c r="S26" s="12"/>
      <c r="T26" s="12"/>
      <c r="U26" s="12"/>
      <c r="V26" s="12"/>
      <c r="W26" s="12">
        <v>11695</v>
      </c>
      <c r="X26" s="33"/>
      <c r="Y26" s="33">
        <v>6097</v>
      </c>
      <c r="Z26" s="33"/>
      <c r="AA26" s="33">
        <v>6097</v>
      </c>
      <c r="AB26" s="33"/>
      <c r="AC26" s="33">
        <v>11180</v>
      </c>
      <c r="AD26" s="33"/>
      <c r="AE26" s="33">
        <v>5081</v>
      </c>
      <c r="AF26" s="12">
        <f t="shared" si="10"/>
        <v>40150</v>
      </c>
      <c r="AG26" s="12" t="e">
        <f>#REF!-AF26</f>
        <v>#REF!</v>
      </c>
      <c r="AH26" s="46"/>
      <c r="AI26" s="46"/>
      <c r="AJ26" s="46">
        <v>15244</v>
      </c>
    </row>
    <row r="27" spans="1:36" s="16" customFormat="1" ht="129" customHeight="1">
      <c r="A27" s="23" t="s">
        <v>23</v>
      </c>
      <c r="B27" s="23">
        <v>630140</v>
      </c>
      <c r="C27" s="23">
        <v>429475</v>
      </c>
      <c r="D27" s="11">
        <v>861343</v>
      </c>
      <c r="E27" s="53">
        <f t="shared" si="0"/>
        <v>630140</v>
      </c>
      <c r="F27" s="11">
        <v>608930</v>
      </c>
      <c r="G27" s="18">
        <f t="shared" si="2"/>
        <v>96.63408131526327</v>
      </c>
      <c r="H27" s="11">
        <v>12940</v>
      </c>
      <c r="I27" s="18">
        <f t="shared" si="3"/>
        <v>2.053511917986479</v>
      </c>
      <c r="J27" s="11">
        <f>8270</f>
        <v>8270</v>
      </c>
      <c r="K27" s="18">
        <f t="shared" si="4"/>
        <v>1.312406766750246</v>
      </c>
      <c r="L27" s="48">
        <f t="shared" si="9"/>
        <v>513661</v>
      </c>
      <c r="M27" s="12">
        <v>493033</v>
      </c>
      <c r="N27" s="12">
        <f t="shared" si="5"/>
        <v>95.98412182353732</v>
      </c>
      <c r="O27" s="12">
        <v>14245</v>
      </c>
      <c r="P27" s="12">
        <f t="shared" si="6"/>
        <v>2.7732298149947145</v>
      </c>
      <c r="Q27" s="12">
        <v>6383</v>
      </c>
      <c r="R27" s="12">
        <f t="shared" si="7"/>
        <v>1.242648361467972</v>
      </c>
      <c r="S27" s="12"/>
      <c r="T27" s="12"/>
      <c r="U27" s="12"/>
      <c r="V27" s="12">
        <v>513661</v>
      </c>
      <c r="W27" s="12"/>
      <c r="X27" s="33"/>
      <c r="Y27" s="33"/>
      <c r="Z27" s="33"/>
      <c r="AA27" s="33"/>
      <c r="AB27" s="33"/>
      <c r="AC27" s="33"/>
      <c r="AD27" s="33"/>
      <c r="AE27" s="33"/>
      <c r="AF27" s="12">
        <f t="shared" si="10"/>
        <v>513661</v>
      </c>
      <c r="AG27" s="12" t="e">
        <f>#REF!-AF27</f>
        <v>#REF!</v>
      </c>
      <c r="AH27" s="46"/>
      <c r="AI27" s="46"/>
      <c r="AJ27" s="46">
        <v>219653</v>
      </c>
    </row>
    <row r="28" spans="1:36" s="16" customFormat="1" ht="77.25" customHeight="1">
      <c r="A28" s="24" t="s">
        <v>50</v>
      </c>
      <c r="B28" s="24">
        <v>10930</v>
      </c>
      <c r="C28" s="24">
        <v>10930</v>
      </c>
      <c r="D28" s="11">
        <v>21900</v>
      </c>
      <c r="E28" s="53">
        <f t="shared" si="0"/>
        <v>10930</v>
      </c>
      <c r="F28" s="11"/>
      <c r="G28" s="18">
        <f t="shared" si="2"/>
        <v>0</v>
      </c>
      <c r="H28" s="11"/>
      <c r="I28" s="18">
        <f t="shared" si="3"/>
        <v>0</v>
      </c>
      <c r="J28" s="11">
        <v>10930</v>
      </c>
      <c r="K28" s="18">
        <f t="shared" si="4"/>
        <v>100</v>
      </c>
      <c r="L28" s="48">
        <f t="shared" si="9"/>
        <v>21900</v>
      </c>
      <c r="M28" s="12"/>
      <c r="N28" s="12">
        <f t="shared" si="5"/>
        <v>0</v>
      </c>
      <c r="O28" s="12"/>
      <c r="P28" s="12">
        <f t="shared" si="6"/>
        <v>0</v>
      </c>
      <c r="Q28" s="12">
        <v>21900</v>
      </c>
      <c r="R28" s="12">
        <f t="shared" si="7"/>
        <v>100</v>
      </c>
      <c r="S28" s="12"/>
      <c r="T28" s="12"/>
      <c r="U28" s="12"/>
      <c r="V28" s="12">
        <v>21900</v>
      </c>
      <c r="W28" s="12"/>
      <c r="X28" s="33"/>
      <c r="Y28" s="33"/>
      <c r="Z28" s="33"/>
      <c r="AA28" s="33"/>
      <c r="AB28" s="33"/>
      <c r="AC28" s="33"/>
      <c r="AD28" s="33"/>
      <c r="AE28" s="33"/>
      <c r="AF28" s="12">
        <f t="shared" si="10"/>
        <v>21900</v>
      </c>
      <c r="AG28" s="12" t="e">
        <f>#REF!-AF28</f>
        <v>#REF!</v>
      </c>
      <c r="AH28" s="46"/>
      <c r="AI28" s="46"/>
      <c r="AJ28" s="46"/>
    </row>
    <row r="29" spans="1:36" s="16" customFormat="1" ht="56.25" customHeight="1">
      <c r="A29" s="24" t="s">
        <v>51</v>
      </c>
      <c r="B29" s="24">
        <v>2500</v>
      </c>
      <c r="C29" s="24">
        <v>2500</v>
      </c>
      <c r="D29" s="11">
        <v>2500</v>
      </c>
      <c r="E29" s="53">
        <f t="shared" si="0"/>
        <v>2500</v>
      </c>
      <c r="F29" s="11"/>
      <c r="G29" s="18">
        <f t="shared" si="2"/>
        <v>0</v>
      </c>
      <c r="H29" s="11"/>
      <c r="I29" s="18">
        <f t="shared" si="3"/>
        <v>0</v>
      </c>
      <c r="J29" s="11">
        <v>2500</v>
      </c>
      <c r="K29" s="18">
        <f t="shared" si="4"/>
        <v>100</v>
      </c>
      <c r="L29" s="48">
        <f t="shared" si="9"/>
        <v>2500</v>
      </c>
      <c r="M29" s="12"/>
      <c r="N29" s="12">
        <f t="shared" si="5"/>
        <v>0</v>
      </c>
      <c r="O29" s="12"/>
      <c r="P29" s="12">
        <f t="shared" si="6"/>
        <v>0</v>
      </c>
      <c r="Q29" s="12">
        <v>2500</v>
      </c>
      <c r="R29" s="12">
        <f t="shared" si="7"/>
        <v>100</v>
      </c>
      <c r="S29" s="12"/>
      <c r="T29" s="12"/>
      <c r="U29" s="12"/>
      <c r="V29" s="12">
        <v>2500</v>
      </c>
      <c r="W29" s="12"/>
      <c r="X29" s="33"/>
      <c r="Y29" s="33"/>
      <c r="Z29" s="33"/>
      <c r="AA29" s="33"/>
      <c r="AB29" s="33"/>
      <c r="AC29" s="33"/>
      <c r="AD29" s="33"/>
      <c r="AE29" s="33"/>
      <c r="AF29" s="12">
        <f t="shared" si="10"/>
        <v>2500</v>
      </c>
      <c r="AG29" s="12" t="e">
        <f>#REF!-AF29</f>
        <v>#REF!</v>
      </c>
      <c r="AH29" s="46"/>
      <c r="AI29" s="46"/>
      <c r="AJ29" s="46"/>
    </row>
    <row r="30" spans="1:36" s="16" customFormat="1" ht="63.75" customHeight="1">
      <c r="A30" s="24" t="s">
        <v>52</v>
      </c>
      <c r="B30" s="24">
        <v>1900</v>
      </c>
      <c r="C30" s="24">
        <v>1900</v>
      </c>
      <c r="D30" s="11">
        <v>2280</v>
      </c>
      <c r="E30" s="53">
        <v>1900</v>
      </c>
      <c r="F30" s="11"/>
      <c r="G30" s="18">
        <f t="shared" si="2"/>
        <v>0</v>
      </c>
      <c r="H30" s="11"/>
      <c r="I30" s="18">
        <f t="shared" si="3"/>
        <v>0</v>
      </c>
      <c r="J30" s="11">
        <v>1900</v>
      </c>
      <c r="K30" s="18">
        <f t="shared" si="4"/>
        <v>100</v>
      </c>
      <c r="L30" s="48">
        <f t="shared" si="9"/>
        <v>2280</v>
      </c>
      <c r="M30" s="12"/>
      <c r="N30" s="12">
        <f t="shared" si="5"/>
        <v>0</v>
      </c>
      <c r="O30" s="12"/>
      <c r="P30" s="12">
        <f t="shared" si="6"/>
        <v>0</v>
      </c>
      <c r="Q30" s="12">
        <v>2280</v>
      </c>
      <c r="R30" s="12">
        <f t="shared" si="7"/>
        <v>100</v>
      </c>
      <c r="S30" s="12"/>
      <c r="T30" s="12"/>
      <c r="U30" s="12"/>
      <c r="V30" s="12">
        <v>2280</v>
      </c>
      <c r="W30" s="12"/>
      <c r="X30" s="33"/>
      <c r="Y30" s="33"/>
      <c r="Z30" s="33"/>
      <c r="AA30" s="33"/>
      <c r="AB30" s="33"/>
      <c r="AC30" s="33"/>
      <c r="AD30" s="33"/>
      <c r="AE30" s="33"/>
      <c r="AF30" s="12">
        <f t="shared" si="10"/>
        <v>2280</v>
      </c>
      <c r="AG30" s="12" t="e">
        <f>#REF!-AF30</f>
        <v>#REF!</v>
      </c>
      <c r="AH30" s="46"/>
      <c r="AI30" s="46"/>
      <c r="AJ30" s="46"/>
    </row>
    <row r="31" spans="1:36" s="16" customFormat="1" ht="45" customHeight="1">
      <c r="A31" s="24" t="s">
        <v>53</v>
      </c>
      <c r="B31" s="24">
        <v>5500</v>
      </c>
      <c r="C31" s="24">
        <v>5500</v>
      </c>
      <c r="D31" s="11">
        <v>6070</v>
      </c>
      <c r="E31" s="53">
        <f t="shared" si="0"/>
        <v>5500</v>
      </c>
      <c r="F31" s="11"/>
      <c r="G31" s="18">
        <f t="shared" si="2"/>
        <v>0</v>
      </c>
      <c r="H31" s="11"/>
      <c r="I31" s="18">
        <f t="shared" si="3"/>
        <v>0</v>
      </c>
      <c r="J31" s="11">
        <v>5500</v>
      </c>
      <c r="K31" s="18">
        <f t="shared" si="4"/>
        <v>100</v>
      </c>
      <c r="L31" s="48">
        <f t="shared" si="9"/>
        <v>6070</v>
      </c>
      <c r="M31" s="12"/>
      <c r="N31" s="12">
        <f t="shared" si="5"/>
        <v>0</v>
      </c>
      <c r="O31" s="12"/>
      <c r="P31" s="12">
        <f t="shared" si="6"/>
        <v>0</v>
      </c>
      <c r="Q31" s="12">
        <v>6070</v>
      </c>
      <c r="R31" s="12">
        <f t="shared" si="7"/>
        <v>100</v>
      </c>
      <c r="S31" s="12"/>
      <c r="T31" s="12"/>
      <c r="U31" s="12"/>
      <c r="V31" s="12">
        <v>6070</v>
      </c>
      <c r="W31" s="12"/>
      <c r="X31" s="33"/>
      <c r="Y31" s="33"/>
      <c r="Z31" s="33"/>
      <c r="AA31" s="33"/>
      <c r="AB31" s="33"/>
      <c r="AC31" s="33"/>
      <c r="AD31" s="33"/>
      <c r="AE31" s="33"/>
      <c r="AF31" s="12">
        <f t="shared" si="10"/>
        <v>6070</v>
      </c>
      <c r="AG31" s="12" t="e">
        <f>#REF!-AF31</f>
        <v>#REF!</v>
      </c>
      <c r="AH31" s="46"/>
      <c r="AI31" s="46"/>
      <c r="AJ31" s="46"/>
    </row>
    <row r="32" spans="1:36" s="16" customFormat="1" ht="60.75" customHeight="1">
      <c r="A32" s="23" t="s">
        <v>30</v>
      </c>
      <c r="B32" s="22">
        <v>4099768</v>
      </c>
      <c r="C32" s="22">
        <v>2886374</v>
      </c>
      <c r="D32" s="11">
        <v>4986815</v>
      </c>
      <c r="E32" s="53">
        <f t="shared" si="0"/>
        <v>4099768</v>
      </c>
      <c r="F32" s="11">
        <v>3958562</v>
      </c>
      <c r="G32" s="18">
        <f t="shared" si="2"/>
        <v>96.55575632572379</v>
      </c>
      <c r="H32" s="11">
        <v>41119</v>
      </c>
      <c r="I32" s="18">
        <f t="shared" si="3"/>
        <v>1.0029591918371965</v>
      </c>
      <c r="J32" s="11">
        <v>100087</v>
      </c>
      <c r="K32" s="18">
        <f t="shared" si="4"/>
        <v>2.441284482439006</v>
      </c>
      <c r="L32" s="48">
        <f t="shared" si="9"/>
        <v>2819922</v>
      </c>
      <c r="M32" s="15">
        <v>2656344</v>
      </c>
      <c r="N32" s="12">
        <f t="shared" si="5"/>
        <v>94.19920125450278</v>
      </c>
      <c r="O32" s="15">
        <v>50510</v>
      </c>
      <c r="P32" s="12">
        <f t="shared" si="6"/>
        <v>1.7911842951684478</v>
      </c>
      <c r="Q32" s="15">
        <v>113068</v>
      </c>
      <c r="R32" s="12">
        <f t="shared" si="7"/>
        <v>4.009614450328768</v>
      </c>
      <c r="S32" s="15"/>
      <c r="T32" s="15"/>
      <c r="U32" s="15"/>
      <c r="V32" s="15">
        <v>2424547</v>
      </c>
      <c r="W32" s="34">
        <v>132710</v>
      </c>
      <c r="X32" s="34"/>
      <c r="Y32" s="34"/>
      <c r="Z32" s="34"/>
      <c r="AA32" s="34"/>
      <c r="AB32" s="34"/>
      <c r="AC32" s="34"/>
      <c r="AD32" s="34"/>
      <c r="AE32" s="34">
        <v>262665</v>
      </c>
      <c r="AF32" s="12">
        <f t="shared" si="10"/>
        <v>2819922</v>
      </c>
      <c r="AG32" s="12" t="e">
        <f>#REF!-AF32</f>
        <v>#REF!</v>
      </c>
      <c r="AH32" s="46"/>
      <c r="AI32" s="46"/>
      <c r="AJ32" s="46">
        <v>1526429</v>
      </c>
    </row>
    <row r="33" spans="1:36" s="16" customFormat="1" ht="96" customHeight="1">
      <c r="A33" s="39" t="s">
        <v>15</v>
      </c>
      <c r="B33" s="23">
        <v>449400</v>
      </c>
      <c r="C33" s="23">
        <v>449400</v>
      </c>
      <c r="D33" s="11">
        <v>449950</v>
      </c>
      <c r="E33" s="53">
        <f t="shared" si="0"/>
        <v>449400</v>
      </c>
      <c r="F33" s="11"/>
      <c r="G33" s="18">
        <f t="shared" si="2"/>
        <v>0</v>
      </c>
      <c r="H33" s="11"/>
      <c r="I33" s="18">
        <f t="shared" si="3"/>
        <v>0</v>
      </c>
      <c r="J33" s="11">
        <v>449400</v>
      </c>
      <c r="K33" s="18">
        <f t="shared" si="4"/>
        <v>100</v>
      </c>
      <c r="L33" s="48">
        <f t="shared" si="9"/>
        <v>308204</v>
      </c>
      <c r="M33" s="12"/>
      <c r="N33" s="12">
        <f t="shared" si="5"/>
        <v>0</v>
      </c>
      <c r="O33" s="12"/>
      <c r="P33" s="12">
        <f t="shared" si="6"/>
        <v>0</v>
      </c>
      <c r="Q33" s="12">
        <v>308204</v>
      </c>
      <c r="R33" s="12">
        <f t="shared" si="7"/>
        <v>100</v>
      </c>
      <c r="S33" s="12"/>
      <c r="T33" s="12"/>
      <c r="U33" s="12"/>
      <c r="V33" s="12"/>
      <c r="W33" s="33">
        <v>167045</v>
      </c>
      <c r="X33" s="33"/>
      <c r="Y33" s="33">
        <v>48078</v>
      </c>
      <c r="Z33" s="33"/>
      <c r="AA33" s="33">
        <v>21627</v>
      </c>
      <c r="AB33" s="33"/>
      <c r="AC33" s="33">
        <v>67464</v>
      </c>
      <c r="AD33" s="33"/>
      <c r="AE33" s="33">
        <v>3990</v>
      </c>
      <c r="AF33" s="12">
        <f t="shared" si="10"/>
        <v>308204</v>
      </c>
      <c r="AG33" s="12" t="e">
        <f>#REF!-AF33</f>
        <v>#REF!</v>
      </c>
      <c r="AH33" s="46"/>
      <c r="AI33" s="46"/>
      <c r="AJ33" s="46">
        <v>123344</v>
      </c>
    </row>
    <row r="34" spans="1:36" s="16" customFormat="1" ht="66.75" customHeight="1">
      <c r="A34" s="23" t="s">
        <v>32</v>
      </c>
      <c r="B34" s="22">
        <v>240000</v>
      </c>
      <c r="C34" s="22">
        <v>84157</v>
      </c>
      <c r="D34" s="11">
        <v>359311</v>
      </c>
      <c r="E34" s="53">
        <f t="shared" si="0"/>
        <v>240000</v>
      </c>
      <c r="F34" s="11">
        <v>117115</v>
      </c>
      <c r="G34" s="18">
        <f t="shared" si="2"/>
        <v>48.797916666666666</v>
      </c>
      <c r="H34" s="11">
        <v>15666</v>
      </c>
      <c r="I34" s="18">
        <f t="shared" si="3"/>
        <v>6.5275</v>
      </c>
      <c r="J34" s="11">
        <v>107219</v>
      </c>
      <c r="K34" s="18">
        <f t="shared" si="4"/>
        <v>44.67458333333333</v>
      </c>
      <c r="L34" s="48">
        <f t="shared" si="9"/>
        <v>160598</v>
      </c>
      <c r="M34" s="15">
        <v>107501</v>
      </c>
      <c r="N34" s="12">
        <f t="shared" si="5"/>
        <v>66.93794443268285</v>
      </c>
      <c r="O34" s="15">
        <v>10080</v>
      </c>
      <c r="P34" s="12">
        <f t="shared" si="6"/>
        <v>6.27654142641876</v>
      </c>
      <c r="Q34" s="15">
        <v>43017</v>
      </c>
      <c r="R34" s="12">
        <f t="shared" si="7"/>
        <v>26.785514140898393</v>
      </c>
      <c r="S34" s="15"/>
      <c r="T34" s="15"/>
      <c r="U34" s="15"/>
      <c r="V34" s="15"/>
      <c r="W34" s="15">
        <f>74410+18488</f>
        <v>92898</v>
      </c>
      <c r="X34" s="34"/>
      <c r="Y34" s="34">
        <f>26546+5177</f>
        <v>31723</v>
      </c>
      <c r="Z34" s="34"/>
      <c r="AA34" s="34">
        <f>9450+2794</f>
        <v>12244</v>
      </c>
      <c r="AB34" s="34"/>
      <c r="AC34" s="34"/>
      <c r="AD34" s="34"/>
      <c r="AE34" s="34">
        <f>21350+2383</f>
        <v>23733</v>
      </c>
      <c r="AF34" s="12">
        <f t="shared" si="10"/>
        <v>160598</v>
      </c>
      <c r="AG34" s="12" t="e">
        <f>#REF!-AF34</f>
        <v>#REF!</v>
      </c>
      <c r="AH34" s="46"/>
      <c r="AI34" s="46">
        <f>49637+10725</f>
        <v>60362</v>
      </c>
      <c r="AJ34" s="46">
        <f>75011+17337</f>
        <v>92348</v>
      </c>
    </row>
    <row r="35" spans="1:36" s="25" customFormat="1" ht="54.75" customHeight="1">
      <c r="A35" s="14" t="s">
        <v>29</v>
      </c>
      <c r="B35" s="37">
        <f>B36+B37+B40+B44</f>
        <v>5579966</v>
      </c>
      <c r="C35" s="37">
        <f aca="true" t="shared" si="13" ref="C35:AG35">C36+C37+C40+C44</f>
        <v>3958434</v>
      </c>
      <c r="D35" s="37">
        <f>D36+D37+D40+D44</f>
        <v>9787290</v>
      </c>
      <c r="E35" s="53">
        <f t="shared" si="0"/>
        <v>9849331</v>
      </c>
      <c r="F35" s="37">
        <f>F36+F37+F40+F44+F43</f>
        <v>8538627</v>
      </c>
      <c r="G35" s="18">
        <f t="shared" si="2"/>
        <v>86.69245657395412</v>
      </c>
      <c r="H35" s="37">
        <f>H36+H37+H40+H44+H43</f>
        <v>544360</v>
      </c>
      <c r="I35" s="18">
        <f t="shared" si="3"/>
        <v>5.526872840399008</v>
      </c>
      <c r="J35" s="37">
        <f>J36+J37+J40+J44+J43</f>
        <v>766344</v>
      </c>
      <c r="K35" s="18">
        <f t="shared" si="4"/>
        <v>7.780670585646883</v>
      </c>
      <c r="L35" s="51">
        <f>L36+L37+L40+L44+L43</f>
        <v>6042268</v>
      </c>
      <c r="M35" s="37">
        <f>M36+M37+M40+M44+M43</f>
        <v>5281391</v>
      </c>
      <c r="N35" s="12">
        <f t="shared" si="5"/>
        <v>87.4074271449065</v>
      </c>
      <c r="O35" s="37">
        <f>O36+O37+O40+O44+O43</f>
        <v>261767</v>
      </c>
      <c r="P35" s="12">
        <f t="shared" si="6"/>
        <v>4.332263977698441</v>
      </c>
      <c r="Q35" s="37">
        <f>Q36+Q37+Q40+Q44+Q43</f>
        <v>499110</v>
      </c>
      <c r="R35" s="12">
        <f t="shared" si="7"/>
        <v>8.260308877395046</v>
      </c>
      <c r="S35" s="37">
        <f t="shared" si="13"/>
        <v>0</v>
      </c>
      <c r="T35" s="37">
        <f t="shared" si="13"/>
        <v>0</v>
      </c>
      <c r="U35" s="37">
        <f t="shared" si="13"/>
        <v>0</v>
      </c>
      <c r="V35" s="37">
        <f t="shared" si="13"/>
        <v>3009471</v>
      </c>
      <c r="W35" s="37">
        <f t="shared" si="13"/>
        <v>0</v>
      </c>
      <c r="X35" s="38">
        <f t="shared" si="13"/>
        <v>0</v>
      </c>
      <c r="Y35" s="38">
        <f t="shared" si="13"/>
        <v>525865</v>
      </c>
      <c r="Z35" s="38">
        <f t="shared" si="13"/>
        <v>0</v>
      </c>
      <c r="AA35" s="38">
        <f t="shared" si="13"/>
        <v>74935</v>
      </c>
      <c r="AB35" s="38">
        <f t="shared" si="13"/>
        <v>0</v>
      </c>
      <c r="AC35" s="38">
        <f t="shared" si="13"/>
        <v>0</v>
      </c>
      <c r="AD35" s="38">
        <f t="shared" si="13"/>
        <v>0</v>
      </c>
      <c r="AE35" s="38">
        <f t="shared" si="13"/>
        <v>209304</v>
      </c>
      <c r="AF35" s="37">
        <f t="shared" si="13"/>
        <v>3819575</v>
      </c>
      <c r="AG35" s="37" t="e">
        <f t="shared" si="13"/>
        <v>#REF!</v>
      </c>
      <c r="AH35" s="44">
        <f>AH36+AH37+AH40+AH44</f>
        <v>0</v>
      </c>
      <c r="AI35" s="45">
        <f>AI36+AI37+AI40+AI44</f>
        <v>1000764</v>
      </c>
      <c r="AJ35" s="45">
        <f>AJ36+AJ37+AJ40+AJ44</f>
        <v>1575513</v>
      </c>
    </row>
    <row r="36" spans="1:36" s="16" customFormat="1" ht="39.75" customHeight="1">
      <c r="A36" s="23" t="s">
        <v>7</v>
      </c>
      <c r="B36" s="27">
        <v>82700</v>
      </c>
      <c r="C36" s="22">
        <v>82700</v>
      </c>
      <c r="D36" s="14">
        <v>98000</v>
      </c>
      <c r="E36" s="53">
        <f t="shared" si="0"/>
        <v>82700</v>
      </c>
      <c r="F36" s="14"/>
      <c r="G36" s="18">
        <f t="shared" si="2"/>
        <v>0</v>
      </c>
      <c r="H36" s="14"/>
      <c r="I36" s="18">
        <f t="shared" si="3"/>
        <v>0</v>
      </c>
      <c r="J36" s="14">
        <v>82700</v>
      </c>
      <c r="K36" s="18">
        <f t="shared" si="4"/>
        <v>100</v>
      </c>
      <c r="L36" s="48">
        <f t="shared" si="9"/>
        <v>80000</v>
      </c>
      <c r="M36" s="12"/>
      <c r="N36" s="12">
        <f t="shared" si="5"/>
        <v>0</v>
      </c>
      <c r="O36" s="12"/>
      <c r="P36" s="12">
        <f t="shared" si="6"/>
        <v>0</v>
      </c>
      <c r="Q36" s="12">
        <v>80000</v>
      </c>
      <c r="R36" s="12">
        <f t="shared" si="7"/>
        <v>100</v>
      </c>
      <c r="S36" s="12"/>
      <c r="T36" s="12"/>
      <c r="U36" s="12"/>
      <c r="V36" s="12">
        <v>80000</v>
      </c>
      <c r="W36" s="12"/>
      <c r="X36" s="33"/>
      <c r="Y36" s="33"/>
      <c r="Z36" s="33"/>
      <c r="AA36" s="33"/>
      <c r="AB36" s="33"/>
      <c r="AC36" s="33"/>
      <c r="AD36" s="33"/>
      <c r="AE36" s="33"/>
      <c r="AF36" s="12">
        <f t="shared" si="10"/>
        <v>80000</v>
      </c>
      <c r="AG36" s="12" t="e">
        <f>#REF!-AF36</f>
        <v>#REF!</v>
      </c>
      <c r="AH36" s="46"/>
      <c r="AI36" s="46"/>
      <c r="AJ36" s="46"/>
    </row>
    <row r="37" spans="1:36" s="16" customFormat="1" ht="33.75" customHeight="1">
      <c r="A37" s="23" t="s">
        <v>25</v>
      </c>
      <c r="B37" s="27">
        <v>3903186</v>
      </c>
      <c r="C37" s="22">
        <v>1835946</v>
      </c>
      <c r="D37" s="14">
        <v>7053910</v>
      </c>
      <c r="E37" s="53">
        <f t="shared" si="0"/>
        <v>3903186</v>
      </c>
      <c r="F37" s="14">
        <v>3674389</v>
      </c>
      <c r="G37" s="18">
        <f t="shared" si="2"/>
        <v>94.13819889700362</v>
      </c>
      <c r="H37" s="14">
        <v>204080</v>
      </c>
      <c r="I37" s="18">
        <f t="shared" si="3"/>
        <v>5.228549190328106</v>
      </c>
      <c r="J37" s="14">
        <v>24717</v>
      </c>
      <c r="K37" s="18">
        <f t="shared" si="4"/>
        <v>0.6332519126682663</v>
      </c>
      <c r="L37" s="48">
        <f t="shared" si="9"/>
        <v>2355887</v>
      </c>
      <c r="M37" s="12">
        <v>2217787</v>
      </c>
      <c r="N37" s="12">
        <f t="shared" si="5"/>
        <v>94.13808896606672</v>
      </c>
      <c r="O37" s="12">
        <v>117900</v>
      </c>
      <c r="P37" s="12">
        <f t="shared" si="6"/>
        <v>5.004484510504961</v>
      </c>
      <c r="Q37" s="12">
        <v>20200</v>
      </c>
      <c r="R37" s="12">
        <f t="shared" si="7"/>
        <v>0.8574265234283307</v>
      </c>
      <c r="S37" s="12"/>
      <c r="T37" s="12"/>
      <c r="U37" s="12"/>
      <c r="V37" s="12">
        <v>1545783</v>
      </c>
      <c r="W37" s="12"/>
      <c r="X37" s="33"/>
      <c r="Y37" s="33">
        <v>525865</v>
      </c>
      <c r="Z37" s="33"/>
      <c r="AA37" s="33">
        <v>74935</v>
      </c>
      <c r="AB37" s="33"/>
      <c r="AC37" s="33">
        <v>0</v>
      </c>
      <c r="AD37" s="33"/>
      <c r="AE37" s="33">
        <v>209304</v>
      </c>
      <c r="AF37" s="12">
        <f t="shared" si="10"/>
        <v>2355887</v>
      </c>
      <c r="AG37" s="12" t="e">
        <f>#REF!-AF37</f>
        <v>#REF!</v>
      </c>
      <c r="AH37" s="46"/>
      <c r="AI37" s="46">
        <v>1000764</v>
      </c>
      <c r="AJ37" s="46">
        <v>1575513</v>
      </c>
    </row>
    <row r="38" spans="1:36" s="16" customFormat="1" ht="1.5" customHeight="1" hidden="1">
      <c r="A38" s="23" t="s">
        <v>38</v>
      </c>
      <c r="B38" s="27"/>
      <c r="C38" s="22"/>
      <c r="D38" s="14">
        <v>110201</v>
      </c>
      <c r="E38" s="11">
        <f t="shared" si="0"/>
        <v>0</v>
      </c>
      <c r="F38" s="14"/>
      <c r="G38" s="18" t="e">
        <f t="shared" si="2"/>
        <v>#DIV/0!</v>
      </c>
      <c r="H38" s="14"/>
      <c r="I38" s="18" t="e">
        <f t="shared" si="3"/>
        <v>#DIV/0!</v>
      </c>
      <c r="J38" s="14"/>
      <c r="K38" s="18" t="e">
        <f t="shared" si="4"/>
        <v>#DIV/0!</v>
      </c>
      <c r="L38" s="48">
        <f t="shared" si="9"/>
        <v>0</v>
      </c>
      <c r="M38" s="12"/>
      <c r="N38" s="12" t="e">
        <f t="shared" si="5"/>
        <v>#DIV/0!</v>
      </c>
      <c r="O38" s="12"/>
      <c r="P38" s="12" t="e">
        <f t="shared" si="6"/>
        <v>#DIV/0!</v>
      </c>
      <c r="Q38" s="12"/>
      <c r="R38" s="12" t="e">
        <f t="shared" si="7"/>
        <v>#DIV/0!</v>
      </c>
      <c r="S38" s="12"/>
      <c r="T38" s="12"/>
      <c r="U38" s="12"/>
      <c r="V38" s="12"/>
      <c r="W38" s="12"/>
      <c r="X38" s="33"/>
      <c r="Y38" s="33"/>
      <c r="Z38" s="33"/>
      <c r="AA38" s="33"/>
      <c r="AB38" s="33"/>
      <c r="AC38" s="33"/>
      <c r="AD38" s="33"/>
      <c r="AE38" s="33"/>
      <c r="AF38" s="12">
        <f t="shared" si="10"/>
        <v>0</v>
      </c>
      <c r="AG38" s="12" t="e">
        <f>#REF!-AF38</f>
        <v>#REF!</v>
      </c>
      <c r="AH38" s="46"/>
      <c r="AI38" s="46"/>
      <c r="AJ38" s="46"/>
    </row>
    <row r="39" spans="1:36" s="16" customFormat="1" ht="2.25" customHeight="1" hidden="1">
      <c r="A39" s="23" t="s">
        <v>26</v>
      </c>
      <c r="B39" s="27"/>
      <c r="C39" s="22"/>
      <c r="D39" s="14">
        <v>110202</v>
      </c>
      <c r="E39" s="11">
        <f t="shared" si="0"/>
        <v>0</v>
      </c>
      <c r="F39" s="14"/>
      <c r="G39" s="18" t="e">
        <f t="shared" si="2"/>
        <v>#DIV/0!</v>
      </c>
      <c r="H39" s="14"/>
      <c r="I39" s="18" t="e">
        <f t="shared" si="3"/>
        <v>#DIV/0!</v>
      </c>
      <c r="J39" s="14"/>
      <c r="K39" s="18" t="e">
        <f t="shared" si="4"/>
        <v>#DIV/0!</v>
      </c>
      <c r="L39" s="48">
        <f t="shared" si="9"/>
        <v>0</v>
      </c>
      <c r="M39" s="12"/>
      <c r="N39" s="12" t="e">
        <f t="shared" si="5"/>
        <v>#DIV/0!</v>
      </c>
      <c r="O39" s="12"/>
      <c r="P39" s="12" t="e">
        <f t="shared" si="6"/>
        <v>#DIV/0!</v>
      </c>
      <c r="Q39" s="12"/>
      <c r="R39" s="12" t="e">
        <f t="shared" si="7"/>
        <v>#DIV/0!</v>
      </c>
      <c r="S39" s="12"/>
      <c r="T39" s="12"/>
      <c r="U39" s="12"/>
      <c r="V39" s="12"/>
      <c r="W39" s="12"/>
      <c r="X39" s="33"/>
      <c r="Y39" s="33"/>
      <c r="Z39" s="33"/>
      <c r="AA39" s="33"/>
      <c r="AB39" s="33"/>
      <c r="AC39" s="33"/>
      <c r="AD39" s="33"/>
      <c r="AE39" s="33"/>
      <c r="AF39" s="12">
        <f t="shared" si="10"/>
        <v>0</v>
      </c>
      <c r="AG39" s="12" t="e">
        <f>#REF!-AF39</f>
        <v>#REF!</v>
      </c>
      <c r="AH39" s="46"/>
      <c r="AI39" s="46"/>
      <c r="AJ39" s="46"/>
    </row>
    <row r="40" spans="1:36" s="16" customFormat="1" ht="65.25" customHeight="1">
      <c r="A40" s="23" t="s">
        <v>24</v>
      </c>
      <c r="B40" s="27">
        <v>1000000</v>
      </c>
      <c r="C40" s="22">
        <v>1445708</v>
      </c>
      <c r="D40" s="14">
        <v>1487760</v>
      </c>
      <c r="E40" s="53">
        <f t="shared" si="0"/>
        <v>1000000</v>
      </c>
      <c r="F40" s="14">
        <v>907092</v>
      </c>
      <c r="G40" s="18">
        <f t="shared" si="2"/>
        <v>90.7092</v>
      </c>
      <c r="H40" s="14">
        <v>17207</v>
      </c>
      <c r="I40" s="18">
        <f t="shared" si="3"/>
        <v>1.7207</v>
      </c>
      <c r="J40" s="14">
        <v>75701</v>
      </c>
      <c r="K40" s="18">
        <f t="shared" si="4"/>
        <v>7.5701</v>
      </c>
      <c r="L40" s="48">
        <f t="shared" si="9"/>
        <v>850361</v>
      </c>
      <c r="M40" s="12">
        <v>762951</v>
      </c>
      <c r="N40" s="12">
        <f t="shared" si="5"/>
        <v>89.72083620956276</v>
      </c>
      <c r="O40" s="12">
        <v>16900</v>
      </c>
      <c r="P40" s="12">
        <f t="shared" si="6"/>
        <v>1.9873912373686</v>
      </c>
      <c r="Q40" s="12">
        <v>70510</v>
      </c>
      <c r="R40" s="12">
        <f t="shared" si="7"/>
        <v>8.291772553068638</v>
      </c>
      <c r="S40" s="12"/>
      <c r="T40" s="12"/>
      <c r="U40" s="12"/>
      <c r="V40" s="12">
        <v>850361</v>
      </c>
      <c r="W40" s="12"/>
      <c r="X40" s="33"/>
      <c r="Y40" s="33"/>
      <c r="Z40" s="33"/>
      <c r="AA40" s="33"/>
      <c r="AB40" s="33"/>
      <c r="AC40" s="33"/>
      <c r="AD40" s="33"/>
      <c r="AE40" s="33"/>
      <c r="AF40" s="12">
        <f t="shared" si="10"/>
        <v>850361</v>
      </c>
      <c r="AG40" s="12" t="e">
        <f>#REF!-AF40</f>
        <v>#REF!</v>
      </c>
      <c r="AH40" s="46"/>
      <c r="AI40" s="46"/>
      <c r="AJ40" s="46"/>
    </row>
    <row r="41" spans="1:36" s="16" customFormat="1" ht="3" customHeight="1" hidden="1">
      <c r="A41" s="23" t="s">
        <v>35</v>
      </c>
      <c r="B41" s="27"/>
      <c r="C41" s="22"/>
      <c r="D41" s="14">
        <v>110204</v>
      </c>
      <c r="E41" s="53">
        <f t="shared" si="0"/>
        <v>0</v>
      </c>
      <c r="F41" s="14"/>
      <c r="G41" s="18" t="e">
        <f t="shared" si="2"/>
        <v>#DIV/0!</v>
      </c>
      <c r="H41" s="14"/>
      <c r="I41" s="18" t="e">
        <f t="shared" si="3"/>
        <v>#DIV/0!</v>
      </c>
      <c r="J41" s="14"/>
      <c r="K41" s="18" t="e">
        <f t="shared" si="4"/>
        <v>#DIV/0!</v>
      </c>
      <c r="L41" s="48">
        <f t="shared" si="9"/>
        <v>0</v>
      </c>
      <c r="M41" s="12"/>
      <c r="N41" s="12" t="e">
        <f t="shared" si="5"/>
        <v>#DIV/0!</v>
      </c>
      <c r="O41" s="12"/>
      <c r="P41" s="12" t="e">
        <f t="shared" si="6"/>
        <v>#DIV/0!</v>
      </c>
      <c r="Q41" s="12"/>
      <c r="R41" s="12" t="e">
        <f t="shared" si="7"/>
        <v>#DIV/0!</v>
      </c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12">
        <f t="shared" si="10"/>
        <v>0</v>
      </c>
      <c r="AG41" s="12" t="e">
        <f>#REF!-AF41</f>
        <v>#REF!</v>
      </c>
      <c r="AH41" s="46"/>
      <c r="AI41" s="46"/>
      <c r="AJ41" s="46"/>
    </row>
    <row r="42" spans="1:36" s="16" customFormat="1" ht="51.75" customHeight="1" hidden="1">
      <c r="A42" s="23" t="s">
        <v>27</v>
      </c>
      <c r="B42" s="27"/>
      <c r="C42" s="22"/>
      <c r="D42" s="14">
        <v>110205</v>
      </c>
      <c r="E42" s="53">
        <f t="shared" si="0"/>
        <v>0</v>
      </c>
      <c r="F42" s="14"/>
      <c r="G42" s="18" t="e">
        <f t="shared" si="2"/>
        <v>#DIV/0!</v>
      </c>
      <c r="H42" s="14"/>
      <c r="I42" s="18" t="e">
        <f t="shared" si="3"/>
        <v>#DIV/0!</v>
      </c>
      <c r="J42" s="14"/>
      <c r="K42" s="18" t="e">
        <f t="shared" si="4"/>
        <v>#DIV/0!</v>
      </c>
      <c r="L42" s="48">
        <f t="shared" si="9"/>
        <v>0</v>
      </c>
      <c r="M42" s="12"/>
      <c r="N42" s="12" t="e">
        <f t="shared" si="5"/>
        <v>#DIV/0!</v>
      </c>
      <c r="O42" s="12"/>
      <c r="P42" s="12" t="e">
        <f t="shared" si="6"/>
        <v>#DIV/0!</v>
      </c>
      <c r="Q42" s="12"/>
      <c r="R42" s="12" t="e">
        <f t="shared" si="7"/>
        <v>#DIV/0!</v>
      </c>
      <c r="S42" s="12"/>
      <c r="T42" s="12"/>
      <c r="U42" s="12"/>
      <c r="V42" s="12"/>
      <c r="W42" s="12"/>
      <c r="X42" s="33"/>
      <c r="Y42" s="33"/>
      <c r="Z42" s="33"/>
      <c r="AA42" s="33"/>
      <c r="AB42" s="33"/>
      <c r="AC42" s="33"/>
      <c r="AD42" s="33"/>
      <c r="AE42" s="33"/>
      <c r="AF42" s="12">
        <f t="shared" si="10"/>
        <v>0</v>
      </c>
      <c r="AG42" s="12" t="e">
        <f>#REF!-AF42</f>
        <v>#REF!</v>
      </c>
      <c r="AH42" s="46"/>
      <c r="AI42" s="46"/>
      <c r="AJ42" s="46"/>
    </row>
    <row r="43" spans="1:36" s="16" customFormat="1" ht="36.75" customHeight="1">
      <c r="A43" s="23" t="s">
        <v>79</v>
      </c>
      <c r="B43" s="27"/>
      <c r="C43" s="22"/>
      <c r="D43" s="14"/>
      <c r="E43" s="53">
        <f t="shared" si="0"/>
        <v>4269365</v>
      </c>
      <c r="F43" s="14">
        <v>3406466</v>
      </c>
      <c r="G43" s="18">
        <f t="shared" si="2"/>
        <v>79.78858682731507</v>
      </c>
      <c r="H43" s="14">
        <v>299673</v>
      </c>
      <c r="I43" s="18">
        <f t="shared" si="3"/>
        <v>7.019146875472114</v>
      </c>
      <c r="J43" s="14">
        <v>563226</v>
      </c>
      <c r="K43" s="18">
        <f t="shared" si="4"/>
        <v>13.192266297212818</v>
      </c>
      <c r="L43" s="48">
        <f t="shared" si="9"/>
        <v>2222693</v>
      </c>
      <c r="M43" s="12">
        <f>1779479+29747</f>
        <v>1809226</v>
      </c>
      <c r="N43" s="12">
        <f t="shared" si="5"/>
        <v>81.39792584940881</v>
      </c>
      <c r="O43" s="12">
        <v>103467</v>
      </c>
      <c r="P43" s="12">
        <f t="shared" si="6"/>
        <v>4.655028832141911</v>
      </c>
      <c r="Q43" s="12">
        <v>310000</v>
      </c>
      <c r="R43" s="12">
        <f t="shared" si="7"/>
        <v>13.947045318449286</v>
      </c>
      <c r="S43" s="12"/>
      <c r="T43" s="12"/>
      <c r="U43" s="12"/>
      <c r="V43" s="12"/>
      <c r="W43" s="12"/>
      <c r="X43" s="33"/>
      <c r="Y43" s="33"/>
      <c r="Z43" s="33"/>
      <c r="AA43" s="33"/>
      <c r="AB43" s="33"/>
      <c r="AC43" s="33"/>
      <c r="AD43" s="33"/>
      <c r="AE43" s="33"/>
      <c r="AF43" s="12"/>
      <c r="AG43" s="12"/>
      <c r="AH43" s="46"/>
      <c r="AI43" s="46"/>
      <c r="AJ43" s="46"/>
    </row>
    <row r="44" spans="1:36" s="16" customFormat="1" ht="41.25" customHeight="1">
      <c r="A44" s="23" t="s">
        <v>28</v>
      </c>
      <c r="B44" s="27">
        <v>594080</v>
      </c>
      <c r="C44" s="22">
        <v>594080</v>
      </c>
      <c r="D44" s="14">
        <v>1147620</v>
      </c>
      <c r="E44" s="53">
        <f t="shared" si="0"/>
        <v>594080</v>
      </c>
      <c r="F44" s="14">
        <v>550680</v>
      </c>
      <c r="G44" s="18">
        <f t="shared" si="2"/>
        <v>92.69458658766496</v>
      </c>
      <c r="H44" s="14">
        <v>23400</v>
      </c>
      <c r="I44" s="18">
        <f t="shared" si="3"/>
        <v>3.938863452733639</v>
      </c>
      <c r="J44" s="14">
        <v>20000</v>
      </c>
      <c r="K44" s="18">
        <f t="shared" si="4"/>
        <v>3.3665499596014</v>
      </c>
      <c r="L44" s="48">
        <f t="shared" si="9"/>
        <v>533327</v>
      </c>
      <c r="M44" s="12">
        <v>491427</v>
      </c>
      <c r="N44" s="12">
        <f t="shared" si="5"/>
        <v>92.14365670592338</v>
      </c>
      <c r="O44" s="12">
        <v>23500</v>
      </c>
      <c r="P44" s="12">
        <f t="shared" si="6"/>
        <v>4.406302324840108</v>
      </c>
      <c r="Q44" s="12">
        <v>18400</v>
      </c>
      <c r="R44" s="12">
        <f t="shared" si="7"/>
        <v>3.4500409692365097</v>
      </c>
      <c r="S44" s="12"/>
      <c r="T44" s="12"/>
      <c r="U44" s="12"/>
      <c r="V44" s="12">
        <v>533327</v>
      </c>
      <c r="W44" s="12"/>
      <c r="X44" s="33"/>
      <c r="Y44" s="33"/>
      <c r="Z44" s="33"/>
      <c r="AA44" s="33"/>
      <c r="AB44" s="33"/>
      <c r="AC44" s="33"/>
      <c r="AD44" s="33"/>
      <c r="AE44" s="33"/>
      <c r="AF44" s="12">
        <f t="shared" si="10"/>
        <v>533327</v>
      </c>
      <c r="AG44" s="12" t="e">
        <f>#REF!-AF44</f>
        <v>#REF!</v>
      </c>
      <c r="AH44" s="46"/>
      <c r="AI44" s="46"/>
      <c r="AJ44" s="46"/>
    </row>
    <row r="45" spans="1:36" s="25" customFormat="1" ht="51" customHeight="1">
      <c r="A45" s="9" t="s">
        <v>44</v>
      </c>
      <c r="B45" s="40">
        <v>15000</v>
      </c>
      <c r="C45" s="9">
        <v>15000</v>
      </c>
      <c r="D45" s="14">
        <v>30000</v>
      </c>
      <c r="E45" s="53">
        <f t="shared" si="0"/>
        <v>15000</v>
      </c>
      <c r="F45" s="14"/>
      <c r="G45" s="18">
        <f t="shared" si="2"/>
        <v>0</v>
      </c>
      <c r="H45" s="14"/>
      <c r="I45" s="18">
        <f t="shared" si="3"/>
        <v>0</v>
      </c>
      <c r="J45" s="14">
        <v>15000</v>
      </c>
      <c r="K45" s="18">
        <f t="shared" si="4"/>
        <v>100</v>
      </c>
      <c r="L45" s="48">
        <f t="shared" si="9"/>
        <v>16000</v>
      </c>
      <c r="M45" s="11"/>
      <c r="N45" s="12">
        <f t="shared" si="5"/>
        <v>0</v>
      </c>
      <c r="O45" s="11"/>
      <c r="P45" s="12">
        <f t="shared" si="6"/>
        <v>0</v>
      </c>
      <c r="Q45" s="11">
        <v>16000</v>
      </c>
      <c r="R45" s="12">
        <f t="shared" si="7"/>
        <v>100</v>
      </c>
      <c r="S45" s="11"/>
      <c r="T45" s="11"/>
      <c r="U45" s="11"/>
      <c r="V45" s="11">
        <v>16000</v>
      </c>
      <c r="W45" s="11"/>
      <c r="X45" s="17"/>
      <c r="Y45" s="17"/>
      <c r="Z45" s="17"/>
      <c r="AA45" s="17"/>
      <c r="AB45" s="17"/>
      <c r="AC45" s="17"/>
      <c r="AD45" s="17"/>
      <c r="AE45" s="17"/>
      <c r="AF45" s="12">
        <f t="shared" si="10"/>
        <v>16000</v>
      </c>
      <c r="AG45" s="12" t="e">
        <f>#REF!-AF45</f>
        <v>#REF!</v>
      </c>
      <c r="AH45" s="44"/>
      <c r="AI45" s="45"/>
      <c r="AJ45" s="45"/>
    </row>
    <row r="46" spans="1:36" s="16" customFormat="1" ht="48" customHeight="1" hidden="1">
      <c r="A46" s="22" t="s">
        <v>12</v>
      </c>
      <c r="B46" s="27"/>
      <c r="C46" s="22"/>
      <c r="D46" s="14">
        <v>120201</v>
      </c>
      <c r="E46" s="11">
        <f t="shared" si="0"/>
        <v>0</v>
      </c>
      <c r="F46" s="14"/>
      <c r="G46" s="18" t="e">
        <f t="shared" si="2"/>
        <v>#DIV/0!</v>
      </c>
      <c r="H46" s="14"/>
      <c r="I46" s="18" t="e">
        <f t="shared" si="3"/>
        <v>#DIV/0!</v>
      </c>
      <c r="J46" s="14"/>
      <c r="K46" s="18" t="e">
        <f t="shared" si="4"/>
        <v>#DIV/0!</v>
      </c>
      <c r="L46" s="48">
        <f t="shared" si="9"/>
        <v>0</v>
      </c>
      <c r="M46" s="12"/>
      <c r="N46" s="12" t="e">
        <f t="shared" si="5"/>
        <v>#DIV/0!</v>
      </c>
      <c r="O46" s="12"/>
      <c r="P46" s="12" t="e">
        <f t="shared" si="6"/>
        <v>#DIV/0!</v>
      </c>
      <c r="Q46" s="12"/>
      <c r="R46" s="12" t="e">
        <f t="shared" si="7"/>
        <v>#DIV/0!</v>
      </c>
      <c r="S46" s="12"/>
      <c r="T46" s="12"/>
      <c r="U46" s="12"/>
      <c r="V46" s="12"/>
      <c r="W46" s="12"/>
      <c r="X46" s="33"/>
      <c r="Y46" s="33"/>
      <c r="Z46" s="33"/>
      <c r="AA46" s="33"/>
      <c r="AB46" s="33"/>
      <c r="AC46" s="33"/>
      <c r="AD46" s="33"/>
      <c r="AE46" s="33"/>
      <c r="AF46" s="12">
        <f t="shared" si="10"/>
        <v>0</v>
      </c>
      <c r="AG46" s="12" t="e">
        <f>#REF!-AF46</f>
        <v>#REF!</v>
      </c>
      <c r="AH46" s="46"/>
      <c r="AI46" s="46"/>
      <c r="AJ46" s="46"/>
    </row>
    <row r="47" spans="1:36" s="25" customFormat="1" ht="48" customHeight="1">
      <c r="A47" s="14" t="s">
        <v>1</v>
      </c>
      <c r="B47" s="37">
        <f>B48+B49+B50</f>
        <v>1536385</v>
      </c>
      <c r="C47" s="37">
        <f aca="true" t="shared" si="14" ref="C47:AG47">C48+C49+C50</f>
        <v>812883</v>
      </c>
      <c r="D47" s="37">
        <f>D48+D49+D50</f>
        <v>2412880</v>
      </c>
      <c r="E47" s="53">
        <f t="shared" si="0"/>
        <v>1536385</v>
      </c>
      <c r="F47" s="37">
        <f>F48+F49+F50</f>
        <v>1286825</v>
      </c>
      <c r="G47" s="18">
        <f t="shared" si="2"/>
        <v>83.75667557285446</v>
      </c>
      <c r="H47" s="37">
        <f>H48+H49+H50</f>
        <v>62440</v>
      </c>
      <c r="I47" s="18">
        <f t="shared" si="3"/>
        <v>4.064085499402819</v>
      </c>
      <c r="J47" s="37">
        <f>J48+J49+J50</f>
        <v>187120</v>
      </c>
      <c r="K47" s="18">
        <f t="shared" si="4"/>
        <v>12.179238927742722</v>
      </c>
      <c r="L47" s="51">
        <f t="shared" si="14"/>
        <v>826014</v>
      </c>
      <c r="M47" s="37">
        <f t="shared" si="14"/>
        <v>690145</v>
      </c>
      <c r="N47" s="12">
        <f t="shared" si="5"/>
        <v>83.55124731542081</v>
      </c>
      <c r="O47" s="37">
        <f t="shared" si="14"/>
        <v>23455</v>
      </c>
      <c r="P47" s="12">
        <f t="shared" si="6"/>
        <v>2.839540249923125</v>
      </c>
      <c r="Q47" s="37">
        <f t="shared" si="14"/>
        <v>112414</v>
      </c>
      <c r="R47" s="12">
        <f t="shared" si="7"/>
        <v>13.60921243465607</v>
      </c>
      <c r="S47" s="37">
        <f t="shared" si="14"/>
        <v>0</v>
      </c>
      <c r="T47" s="37">
        <f t="shared" si="14"/>
        <v>0</v>
      </c>
      <c r="U47" s="37">
        <f t="shared" si="14"/>
        <v>0</v>
      </c>
      <c r="V47" s="37">
        <f t="shared" si="14"/>
        <v>264704</v>
      </c>
      <c r="W47" s="38">
        <f t="shared" si="14"/>
        <v>208980</v>
      </c>
      <c r="X47" s="38">
        <f t="shared" si="14"/>
        <v>0</v>
      </c>
      <c r="Y47" s="38">
        <f t="shared" si="14"/>
        <v>0</v>
      </c>
      <c r="Z47" s="38">
        <f t="shared" si="14"/>
        <v>0</v>
      </c>
      <c r="AA47" s="38">
        <f t="shared" si="14"/>
        <v>0</v>
      </c>
      <c r="AB47" s="38">
        <f t="shared" si="14"/>
        <v>0</v>
      </c>
      <c r="AC47" s="38">
        <f t="shared" si="14"/>
        <v>251320</v>
      </c>
      <c r="AD47" s="38">
        <f t="shared" si="14"/>
        <v>0</v>
      </c>
      <c r="AE47" s="38">
        <f t="shared" si="14"/>
        <v>101010</v>
      </c>
      <c r="AF47" s="37">
        <f t="shared" si="14"/>
        <v>826014</v>
      </c>
      <c r="AG47" s="37" t="e">
        <f t="shared" si="14"/>
        <v>#REF!</v>
      </c>
      <c r="AH47" s="44">
        <f>AH48+AH49+AH50</f>
        <v>0</v>
      </c>
      <c r="AI47" s="45">
        <f>AI48+AI49+AI50</f>
        <v>402200</v>
      </c>
      <c r="AJ47" s="45">
        <f>AJ48+AJ49+AJ50</f>
        <v>261320</v>
      </c>
    </row>
    <row r="48" spans="1:36" s="16" customFormat="1" ht="54" customHeight="1">
      <c r="A48" s="23" t="s">
        <v>6</v>
      </c>
      <c r="B48" s="21">
        <v>28000</v>
      </c>
      <c r="C48" s="21">
        <v>28000</v>
      </c>
      <c r="D48" s="14">
        <v>42690</v>
      </c>
      <c r="E48" s="53">
        <f t="shared" si="0"/>
        <v>28000</v>
      </c>
      <c r="F48" s="14"/>
      <c r="G48" s="18">
        <f t="shared" si="2"/>
        <v>0</v>
      </c>
      <c r="H48" s="14"/>
      <c r="I48" s="18">
        <f t="shared" si="3"/>
        <v>0</v>
      </c>
      <c r="J48" s="14">
        <v>28000</v>
      </c>
      <c r="K48" s="18">
        <f t="shared" si="4"/>
        <v>100</v>
      </c>
      <c r="L48" s="48">
        <f t="shared" si="9"/>
        <v>24204</v>
      </c>
      <c r="M48" s="12"/>
      <c r="N48" s="12">
        <f t="shared" si="5"/>
        <v>0</v>
      </c>
      <c r="O48" s="12"/>
      <c r="P48" s="12">
        <f t="shared" si="6"/>
        <v>0</v>
      </c>
      <c r="Q48" s="12">
        <v>24204</v>
      </c>
      <c r="R48" s="12">
        <f t="shared" si="7"/>
        <v>100</v>
      </c>
      <c r="S48" s="12"/>
      <c r="T48" s="12"/>
      <c r="U48" s="12"/>
      <c r="V48" s="12">
        <v>24204</v>
      </c>
      <c r="W48" s="12"/>
      <c r="X48" s="33"/>
      <c r="Y48" s="33"/>
      <c r="Z48" s="33"/>
      <c r="AA48" s="33"/>
      <c r="AB48" s="33"/>
      <c r="AC48" s="33"/>
      <c r="AD48" s="33"/>
      <c r="AE48" s="33"/>
      <c r="AF48" s="12">
        <f t="shared" si="10"/>
        <v>24204</v>
      </c>
      <c r="AG48" s="12" t="e">
        <f>#REF!-AF48</f>
        <v>#REF!</v>
      </c>
      <c r="AH48" s="46"/>
      <c r="AI48" s="46"/>
      <c r="AJ48" s="46"/>
    </row>
    <row r="49" spans="1:36" s="16" customFormat="1" ht="32.25" customHeight="1">
      <c r="A49" s="23" t="s">
        <v>4</v>
      </c>
      <c r="B49" s="22">
        <v>1334394</v>
      </c>
      <c r="C49" s="22">
        <v>577392</v>
      </c>
      <c r="D49" s="14">
        <v>2085250</v>
      </c>
      <c r="E49" s="53">
        <f t="shared" si="0"/>
        <v>1334394</v>
      </c>
      <c r="F49" s="14">
        <v>1139634</v>
      </c>
      <c r="G49" s="18">
        <f t="shared" si="2"/>
        <v>85.40461063224205</v>
      </c>
      <c r="H49" s="14">
        <v>44000</v>
      </c>
      <c r="I49" s="18">
        <f t="shared" si="3"/>
        <v>3.2973769366468972</v>
      </c>
      <c r="J49" s="14">
        <v>150760</v>
      </c>
      <c r="K49" s="18">
        <f t="shared" si="4"/>
        <v>11.29801243111105</v>
      </c>
      <c r="L49" s="48">
        <f t="shared" si="9"/>
        <v>741310</v>
      </c>
      <c r="M49" s="12">
        <v>643475</v>
      </c>
      <c r="N49" s="12">
        <f t="shared" si="5"/>
        <v>86.80241734227246</v>
      </c>
      <c r="O49" s="12">
        <v>13455</v>
      </c>
      <c r="P49" s="12">
        <f t="shared" si="6"/>
        <v>1.8150301493302397</v>
      </c>
      <c r="Q49" s="12">
        <v>84380</v>
      </c>
      <c r="R49" s="12">
        <f t="shared" si="7"/>
        <v>11.382552508397296</v>
      </c>
      <c r="S49" s="12"/>
      <c r="T49" s="12"/>
      <c r="U49" s="12"/>
      <c r="V49" s="12">
        <v>180000</v>
      </c>
      <c r="W49" s="33">
        <v>208980</v>
      </c>
      <c r="X49" s="33"/>
      <c r="Y49" s="33">
        <v>0</v>
      </c>
      <c r="Z49" s="33"/>
      <c r="AA49" s="33">
        <v>0</v>
      </c>
      <c r="AB49" s="33"/>
      <c r="AC49" s="33">
        <v>251320</v>
      </c>
      <c r="AD49" s="33"/>
      <c r="AE49" s="33">
        <v>101010</v>
      </c>
      <c r="AF49" s="12">
        <f t="shared" si="10"/>
        <v>741310</v>
      </c>
      <c r="AG49" s="12" t="e">
        <f>#REF!-AF49</f>
        <v>#REF!</v>
      </c>
      <c r="AH49" s="46"/>
      <c r="AI49" s="46">
        <f>23120+204510+174570</f>
        <v>402200</v>
      </c>
      <c r="AJ49" s="46">
        <v>261320</v>
      </c>
    </row>
    <row r="50" spans="1:36" s="16" customFormat="1" ht="32.25" customHeight="1">
      <c r="A50" s="23" t="s">
        <v>5</v>
      </c>
      <c r="B50" s="22">
        <v>173991</v>
      </c>
      <c r="C50" s="22">
        <v>207491</v>
      </c>
      <c r="D50" s="14">
        <v>284940</v>
      </c>
      <c r="E50" s="53">
        <f t="shared" si="0"/>
        <v>173991</v>
      </c>
      <c r="F50" s="14">
        <v>147191</v>
      </c>
      <c r="G50" s="18">
        <f t="shared" si="2"/>
        <v>84.59690443758585</v>
      </c>
      <c r="H50" s="14">
        <v>18440</v>
      </c>
      <c r="I50" s="18">
        <f t="shared" si="3"/>
        <v>10.598249334735705</v>
      </c>
      <c r="J50" s="14">
        <v>8360</v>
      </c>
      <c r="K50" s="18">
        <f t="shared" si="4"/>
        <v>4.804846227678443</v>
      </c>
      <c r="L50" s="48">
        <f t="shared" si="9"/>
        <v>60500</v>
      </c>
      <c r="M50" s="12">
        <v>46670</v>
      </c>
      <c r="N50" s="12">
        <f t="shared" si="5"/>
        <v>77.14049586776859</v>
      </c>
      <c r="O50" s="12">
        <v>10000</v>
      </c>
      <c r="P50" s="12">
        <f t="shared" si="6"/>
        <v>16.528925619834713</v>
      </c>
      <c r="Q50" s="12">
        <v>3830</v>
      </c>
      <c r="R50" s="12">
        <f t="shared" si="7"/>
        <v>6.330578512396694</v>
      </c>
      <c r="S50" s="12"/>
      <c r="T50" s="12"/>
      <c r="U50" s="12"/>
      <c r="V50" s="12">
        <v>60500</v>
      </c>
      <c r="W50" s="12"/>
      <c r="X50" s="33"/>
      <c r="Y50" s="33"/>
      <c r="Z50" s="33"/>
      <c r="AA50" s="33"/>
      <c r="AB50" s="33"/>
      <c r="AC50" s="33"/>
      <c r="AD50" s="33"/>
      <c r="AE50" s="33"/>
      <c r="AF50" s="12">
        <f t="shared" si="10"/>
        <v>60500</v>
      </c>
      <c r="AG50" s="12" t="e">
        <f>#REF!-AF50</f>
        <v>#REF!</v>
      </c>
      <c r="AH50" s="46"/>
      <c r="AI50" s="46"/>
      <c r="AJ50" s="46"/>
    </row>
    <row r="51" spans="1:36" s="16" customFormat="1" ht="60.75" customHeight="1">
      <c r="A51" s="22" t="s">
        <v>80</v>
      </c>
      <c r="B51" s="22"/>
      <c r="C51" s="22"/>
      <c r="D51" s="14"/>
      <c r="E51" s="53">
        <f t="shared" si="0"/>
        <v>4557108</v>
      </c>
      <c r="F51" s="14">
        <v>135877</v>
      </c>
      <c r="G51" s="18">
        <f t="shared" si="2"/>
        <v>2.9816497655969534</v>
      </c>
      <c r="H51" s="14">
        <v>597282</v>
      </c>
      <c r="I51" s="18">
        <f t="shared" si="3"/>
        <v>13.106601818521746</v>
      </c>
      <c r="J51" s="14">
        <v>3823949</v>
      </c>
      <c r="K51" s="18">
        <f t="shared" si="4"/>
        <v>83.9117484158813</v>
      </c>
      <c r="L51" s="48">
        <f t="shared" si="9"/>
        <v>3099025</v>
      </c>
      <c r="M51" s="12">
        <v>230664</v>
      </c>
      <c r="N51" s="12">
        <f t="shared" si="5"/>
        <v>7.443115173320641</v>
      </c>
      <c r="O51" s="12">
        <v>139760</v>
      </c>
      <c r="P51" s="12">
        <f t="shared" si="6"/>
        <v>4.509805503343793</v>
      </c>
      <c r="Q51" s="12">
        <v>2728601</v>
      </c>
      <c r="R51" s="12">
        <f t="shared" si="7"/>
        <v>88.04707932333557</v>
      </c>
      <c r="S51" s="12"/>
      <c r="T51" s="12"/>
      <c r="U51" s="12"/>
      <c r="V51" s="12"/>
      <c r="W51" s="12"/>
      <c r="X51" s="33"/>
      <c r="Y51" s="33"/>
      <c r="Z51" s="33"/>
      <c r="AA51" s="33"/>
      <c r="AB51" s="33"/>
      <c r="AC51" s="33"/>
      <c r="AD51" s="33"/>
      <c r="AE51" s="33"/>
      <c r="AF51" s="12"/>
      <c r="AG51" s="12"/>
      <c r="AH51" s="46"/>
      <c r="AI51" s="46"/>
      <c r="AJ51" s="46"/>
    </row>
    <row r="52" spans="1:36" s="16" customFormat="1" ht="45.75" customHeight="1">
      <c r="A52" s="22" t="s">
        <v>81</v>
      </c>
      <c r="B52" s="22"/>
      <c r="C52" s="22"/>
      <c r="D52" s="14"/>
      <c r="E52" s="53">
        <f t="shared" si="0"/>
        <v>3733085</v>
      </c>
      <c r="F52" s="14"/>
      <c r="G52" s="18">
        <f t="shared" si="2"/>
        <v>0</v>
      </c>
      <c r="H52" s="14"/>
      <c r="I52" s="18">
        <f t="shared" si="3"/>
        <v>0</v>
      </c>
      <c r="J52" s="14">
        <v>3733085</v>
      </c>
      <c r="K52" s="18">
        <f t="shared" si="4"/>
        <v>100</v>
      </c>
      <c r="L52" s="48">
        <f t="shared" si="9"/>
        <v>2674133</v>
      </c>
      <c r="M52" s="12"/>
      <c r="N52" s="12">
        <f t="shared" si="5"/>
        <v>0</v>
      </c>
      <c r="O52" s="12"/>
      <c r="P52" s="12">
        <f t="shared" si="6"/>
        <v>0</v>
      </c>
      <c r="Q52" s="12">
        <v>2674133</v>
      </c>
      <c r="R52" s="12">
        <f t="shared" si="7"/>
        <v>100</v>
      </c>
      <c r="S52" s="12"/>
      <c r="T52" s="12"/>
      <c r="U52" s="12"/>
      <c r="V52" s="12"/>
      <c r="W52" s="12"/>
      <c r="X52" s="33"/>
      <c r="Y52" s="33"/>
      <c r="Z52" s="33"/>
      <c r="AA52" s="33"/>
      <c r="AB52" s="33"/>
      <c r="AC52" s="33"/>
      <c r="AD52" s="33"/>
      <c r="AE52" s="33"/>
      <c r="AF52" s="12"/>
      <c r="AG52" s="12"/>
      <c r="AH52" s="46"/>
      <c r="AI52" s="46"/>
      <c r="AJ52" s="46"/>
    </row>
    <row r="53" spans="1:36" s="16" customFormat="1" ht="60.75" customHeight="1">
      <c r="A53" s="22" t="s">
        <v>84</v>
      </c>
      <c r="B53" s="22"/>
      <c r="C53" s="22"/>
      <c r="D53" s="14"/>
      <c r="E53" s="53">
        <f t="shared" si="0"/>
        <v>594426</v>
      </c>
      <c r="F53" s="14">
        <v>310294</v>
      </c>
      <c r="G53" s="18">
        <f t="shared" si="2"/>
        <v>52.20061033669457</v>
      </c>
      <c r="H53" s="14">
        <v>16080</v>
      </c>
      <c r="I53" s="18">
        <f t="shared" si="3"/>
        <v>2.7051306638673274</v>
      </c>
      <c r="J53" s="14">
        <f>183066+84986</f>
        <v>268052</v>
      </c>
      <c r="K53" s="18">
        <f t="shared" si="4"/>
        <v>45.09425899943811</v>
      </c>
      <c r="L53" s="48">
        <f t="shared" si="9"/>
        <v>510075</v>
      </c>
      <c r="M53" s="12">
        <v>401875</v>
      </c>
      <c r="N53" s="12">
        <f t="shared" si="5"/>
        <v>78.78743322060481</v>
      </c>
      <c r="O53" s="12">
        <v>16800</v>
      </c>
      <c r="P53" s="12">
        <f t="shared" si="6"/>
        <v>3.293633289222173</v>
      </c>
      <c r="Q53" s="12">
        <v>91400</v>
      </c>
      <c r="R53" s="12">
        <f t="shared" si="7"/>
        <v>17.918933490173014</v>
      </c>
      <c r="S53" s="12"/>
      <c r="T53" s="12"/>
      <c r="U53" s="12"/>
      <c r="V53" s="12"/>
      <c r="W53" s="12"/>
      <c r="X53" s="33"/>
      <c r="Y53" s="33"/>
      <c r="Z53" s="33"/>
      <c r="AA53" s="33"/>
      <c r="AB53" s="33"/>
      <c r="AC53" s="33"/>
      <c r="AD53" s="33"/>
      <c r="AE53" s="33"/>
      <c r="AF53" s="12"/>
      <c r="AG53" s="12"/>
      <c r="AH53" s="46"/>
      <c r="AI53" s="46"/>
      <c r="AJ53" s="46"/>
    </row>
    <row r="54" spans="1:36" s="25" customFormat="1" ht="76.5" customHeight="1">
      <c r="A54" s="41" t="s">
        <v>9</v>
      </c>
      <c r="B54" s="42">
        <v>100000</v>
      </c>
      <c r="C54" s="41">
        <v>100000</v>
      </c>
      <c r="D54" s="14">
        <v>100000</v>
      </c>
      <c r="E54" s="53">
        <f t="shared" si="0"/>
        <v>162189</v>
      </c>
      <c r="F54" s="14"/>
      <c r="G54" s="18">
        <f t="shared" si="2"/>
        <v>0</v>
      </c>
      <c r="H54" s="14"/>
      <c r="I54" s="18">
        <f t="shared" si="3"/>
        <v>0</v>
      </c>
      <c r="J54" s="14">
        <v>162189</v>
      </c>
      <c r="K54" s="18">
        <f t="shared" si="4"/>
        <v>100</v>
      </c>
      <c r="L54" s="48">
        <f t="shared" si="9"/>
        <v>130000</v>
      </c>
      <c r="M54" s="12"/>
      <c r="N54" s="12">
        <f t="shared" si="5"/>
        <v>0</v>
      </c>
      <c r="O54" s="12"/>
      <c r="P54" s="12">
        <f t="shared" si="6"/>
        <v>0</v>
      </c>
      <c r="Q54" s="12">
        <v>130000</v>
      </c>
      <c r="R54" s="12">
        <f t="shared" si="7"/>
        <v>100</v>
      </c>
      <c r="S54" s="12"/>
      <c r="T54" s="12"/>
      <c r="U54" s="12"/>
      <c r="V54" s="12">
        <v>100000</v>
      </c>
      <c r="W54" s="12"/>
      <c r="X54" s="33"/>
      <c r="Y54" s="33"/>
      <c r="Z54" s="33"/>
      <c r="AA54" s="33"/>
      <c r="AB54" s="33"/>
      <c r="AC54" s="33"/>
      <c r="AD54" s="33"/>
      <c r="AE54" s="33"/>
      <c r="AF54" s="12">
        <f t="shared" si="10"/>
        <v>100000</v>
      </c>
      <c r="AG54" s="12" t="e">
        <f>#REF!-AF54</f>
        <v>#REF!</v>
      </c>
      <c r="AH54" s="44"/>
      <c r="AI54" s="45"/>
      <c r="AJ54" s="45"/>
    </row>
    <row r="55" spans="1:36" s="25" customFormat="1" ht="42" customHeight="1">
      <c r="A55" s="9" t="s">
        <v>40</v>
      </c>
      <c r="B55" s="40">
        <v>68000</v>
      </c>
      <c r="C55" s="9">
        <v>68000</v>
      </c>
      <c r="D55" s="14">
        <v>107060</v>
      </c>
      <c r="E55" s="53">
        <f t="shared" si="0"/>
        <v>68000</v>
      </c>
      <c r="F55" s="14"/>
      <c r="G55" s="18">
        <f t="shared" si="2"/>
        <v>0</v>
      </c>
      <c r="H55" s="14"/>
      <c r="I55" s="18">
        <f t="shared" si="3"/>
        <v>0</v>
      </c>
      <c r="J55" s="14">
        <v>68000</v>
      </c>
      <c r="K55" s="18">
        <f t="shared" si="4"/>
        <v>100</v>
      </c>
      <c r="L55" s="48">
        <f t="shared" si="9"/>
        <v>107060</v>
      </c>
      <c r="M55" s="12"/>
      <c r="N55" s="12">
        <f t="shared" si="5"/>
        <v>0</v>
      </c>
      <c r="O55" s="12"/>
      <c r="P55" s="12">
        <f t="shared" si="6"/>
        <v>0</v>
      </c>
      <c r="Q55" s="12">
        <v>107060</v>
      </c>
      <c r="R55" s="12">
        <f t="shared" si="7"/>
        <v>100</v>
      </c>
      <c r="S55" s="12"/>
      <c r="T55" s="12"/>
      <c r="U55" s="12"/>
      <c r="V55" s="12">
        <v>107060</v>
      </c>
      <c r="W55" s="12"/>
      <c r="X55" s="33"/>
      <c r="Y55" s="33"/>
      <c r="Z55" s="33"/>
      <c r="AA55" s="33"/>
      <c r="AB55" s="33"/>
      <c r="AC55" s="33"/>
      <c r="AD55" s="33"/>
      <c r="AE55" s="33"/>
      <c r="AF55" s="12">
        <f t="shared" si="10"/>
        <v>107060</v>
      </c>
      <c r="AG55" s="12" t="e">
        <f>#REF!-AF55</f>
        <v>#REF!</v>
      </c>
      <c r="AH55" s="44"/>
      <c r="AI55" s="45"/>
      <c r="AJ55" s="45"/>
    </row>
    <row r="56" spans="1:36" s="25" customFormat="1" ht="58.5" customHeight="1">
      <c r="A56" s="9" t="s">
        <v>55</v>
      </c>
      <c r="B56" s="40">
        <v>0</v>
      </c>
      <c r="C56" s="9">
        <v>0</v>
      </c>
      <c r="D56" s="14">
        <v>50000</v>
      </c>
      <c r="E56" s="53">
        <f t="shared" si="0"/>
        <v>0</v>
      </c>
      <c r="F56" s="14"/>
      <c r="G56" s="18"/>
      <c r="H56" s="14"/>
      <c r="I56" s="18"/>
      <c r="J56" s="14">
        <v>0</v>
      </c>
      <c r="K56" s="18"/>
      <c r="L56" s="48">
        <f t="shared" si="9"/>
        <v>0</v>
      </c>
      <c r="M56" s="12"/>
      <c r="N56" s="12"/>
      <c r="O56" s="12"/>
      <c r="P56" s="12"/>
      <c r="Q56" s="12">
        <v>0</v>
      </c>
      <c r="R56" s="12"/>
      <c r="S56" s="12"/>
      <c r="T56" s="12"/>
      <c r="U56" s="12"/>
      <c r="V56" s="12"/>
      <c r="W56" s="12"/>
      <c r="X56" s="33"/>
      <c r="Y56" s="33"/>
      <c r="Z56" s="33"/>
      <c r="AA56" s="33"/>
      <c r="AB56" s="33"/>
      <c r="AC56" s="33"/>
      <c r="AD56" s="33"/>
      <c r="AE56" s="33"/>
      <c r="AF56" s="12">
        <f t="shared" si="10"/>
        <v>0</v>
      </c>
      <c r="AG56" s="12" t="e">
        <f>#REF!-AF56</f>
        <v>#REF!</v>
      </c>
      <c r="AH56" s="44"/>
      <c r="AI56" s="45"/>
      <c r="AJ56" s="45"/>
    </row>
    <row r="57" spans="1:36" s="25" customFormat="1" ht="66" customHeight="1">
      <c r="A57" s="9" t="s">
        <v>2</v>
      </c>
      <c r="B57" s="37">
        <f>B58+B59</f>
        <v>238500</v>
      </c>
      <c r="C57" s="37">
        <f aca="true" t="shared" si="15" ref="C57:AG57">C58+C59</f>
        <v>115587</v>
      </c>
      <c r="D57" s="37">
        <f>D58+D59</f>
        <v>288000</v>
      </c>
      <c r="E57" s="53">
        <f>F57+H57+J57</f>
        <v>366979</v>
      </c>
      <c r="F57" s="37">
        <f>F58+F59</f>
        <v>161000</v>
      </c>
      <c r="G57" s="18">
        <f t="shared" si="2"/>
        <v>43.871720180173796</v>
      </c>
      <c r="H57" s="37">
        <f>H58+H59</f>
        <v>25000</v>
      </c>
      <c r="I57" s="18">
        <f t="shared" si="3"/>
        <v>6.812378909964875</v>
      </c>
      <c r="J57" s="37">
        <f>J58+J59</f>
        <v>180979</v>
      </c>
      <c r="K57" s="18">
        <f t="shared" si="4"/>
        <v>49.31590090986133</v>
      </c>
      <c r="L57" s="51">
        <f t="shared" si="15"/>
        <v>214700</v>
      </c>
      <c r="M57" s="37">
        <f t="shared" si="15"/>
        <v>118200</v>
      </c>
      <c r="N57" s="12">
        <f t="shared" si="5"/>
        <v>55.05356311131811</v>
      </c>
      <c r="O57" s="37">
        <f t="shared" si="15"/>
        <v>20500</v>
      </c>
      <c r="P57" s="12">
        <f t="shared" si="6"/>
        <v>9.548206800186307</v>
      </c>
      <c r="Q57" s="37">
        <f t="shared" si="15"/>
        <v>76000</v>
      </c>
      <c r="R57" s="12">
        <f t="shared" si="7"/>
        <v>35.39823008849557</v>
      </c>
      <c r="S57" s="37">
        <f t="shared" si="15"/>
        <v>0</v>
      </c>
      <c r="T57" s="37">
        <f t="shared" si="15"/>
        <v>0</v>
      </c>
      <c r="U57" s="37">
        <f t="shared" si="15"/>
        <v>0</v>
      </c>
      <c r="V57" s="37">
        <f t="shared" si="15"/>
        <v>70000</v>
      </c>
      <c r="W57" s="37">
        <f t="shared" si="15"/>
        <v>81300</v>
      </c>
      <c r="X57" s="38">
        <f t="shared" si="15"/>
        <v>0</v>
      </c>
      <c r="Y57" s="38">
        <f t="shared" si="15"/>
        <v>12700</v>
      </c>
      <c r="Z57" s="38">
        <f t="shared" si="15"/>
        <v>0</v>
      </c>
      <c r="AA57" s="38">
        <f t="shared" si="15"/>
        <v>9000</v>
      </c>
      <c r="AB57" s="38">
        <f t="shared" si="15"/>
        <v>0</v>
      </c>
      <c r="AC57" s="38">
        <f t="shared" si="15"/>
        <v>20000</v>
      </c>
      <c r="AD57" s="38">
        <f t="shared" si="15"/>
        <v>0</v>
      </c>
      <c r="AE57" s="38">
        <f t="shared" si="15"/>
        <v>21700</v>
      </c>
      <c r="AF57" s="37">
        <f t="shared" si="15"/>
        <v>214700</v>
      </c>
      <c r="AG57" s="37" t="e">
        <f t="shared" si="15"/>
        <v>#REF!</v>
      </c>
      <c r="AH57" s="44">
        <f>AH58+AH59</f>
        <v>0</v>
      </c>
      <c r="AI57" s="45">
        <f>AI58+AI59</f>
        <v>23300</v>
      </c>
      <c r="AJ57" s="45">
        <f>AJ58+AJ59</f>
        <v>41300</v>
      </c>
    </row>
    <row r="58" spans="1:36" s="16" customFormat="1" ht="44.25" customHeight="1">
      <c r="A58" s="22" t="s">
        <v>3</v>
      </c>
      <c r="B58" s="27">
        <v>20000</v>
      </c>
      <c r="C58" s="22">
        <v>20000</v>
      </c>
      <c r="D58" s="14">
        <v>50000</v>
      </c>
      <c r="E58" s="53">
        <f t="shared" si="0"/>
        <v>20000</v>
      </c>
      <c r="F58" s="14"/>
      <c r="G58" s="18">
        <f t="shared" si="2"/>
        <v>0</v>
      </c>
      <c r="H58" s="14"/>
      <c r="I58" s="18">
        <f t="shared" si="3"/>
        <v>0</v>
      </c>
      <c r="J58" s="14">
        <v>20000</v>
      </c>
      <c r="K58" s="18">
        <f t="shared" si="4"/>
        <v>100</v>
      </c>
      <c r="L58" s="48">
        <f t="shared" si="9"/>
        <v>50000</v>
      </c>
      <c r="M58" s="12"/>
      <c r="N58" s="12">
        <f t="shared" si="5"/>
        <v>0</v>
      </c>
      <c r="O58" s="12"/>
      <c r="P58" s="12">
        <f t="shared" si="6"/>
        <v>0</v>
      </c>
      <c r="Q58" s="12">
        <v>50000</v>
      </c>
      <c r="R58" s="12">
        <f t="shared" si="7"/>
        <v>100</v>
      </c>
      <c r="S58" s="12"/>
      <c r="T58" s="12"/>
      <c r="U58" s="12"/>
      <c r="V58" s="12">
        <v>50000</v>
      </c>
      <c r="W58" s="12"/>
      <c r="X58" s="33"/>
      <c r="Y58" s="33"/>
      <c r="Z58" s="33"/>
      <c r="AA58" s="33"/>
      <c r="AB58" s="33"/>
      <c r="AC58" s="33"/>
      <c r="AD58" s="33"/>
      <c r="AE58" s="33"/>
      <c r="AF58" s="12">
        <f t="shared" si="10"/>
        <v>50000</v>
      </c>
      <c r="AG58" s="12" t="e">
        <f>#REF!-AF58</f>
        <v>#REF!</v>
      </c>
      <c r="AH58" s="46"/>
      <c r="AI58" s="46"/>
      <c r="AJ58" s="46"/>
    </row>
    <row r="59" spans="1:36" s="13" customFormat="1" ht="48" customHeight="1">
      <c r="A59" s="14" t="s">
        <v>10</v>
      </c>
      <c r="B59" s="37">
        <f>B60+B61+B63+B64</f>
        <v>218500</v>
      </c>
      <c r="C59" s="37">
        <f aca="true" t="shared" si="16" ref="C59:AG59">C60+C61+C63+C64</f>
        <v>95587</v>
      </c>
      <c r="D59" s="37">
        <f>D60+D61+D63+D64</f>
        <v>238000</v>
      </c>
      <c r="E59" s="53">
        <f>F59+H59+J59</f>
        <v>346979</v>
      </c>
      <c r="F59" s="37">
        <f>F60+F61+F63+F64+F62</f>
        <v>161000</v>
      </c>
      <c r="G59" s="18">
        <f t="shared" si="2"/>
        <v>46.400502624078115</v>
      </c>
      <c r="H59" s="37">
        <f>H60+H61+H63+H64+H62</f>
        <v>25000</v>
      </c>
      <c r="I59" s="18">
        <f t="shared" si="3"/>
        <v>7.205046991316477</v>
      </c>
      <c r="J59" s="37">
        <f>J60+J61+J63+J64+J62</f>
        <v>160979</v>
      </c>
      <c r="K59" s="18">
        <f t="shared" si="4"/>
        <v>46.394450384605406</v>
      </c>
      <c r="L59" s="51">
        <f t="shared" si="16"/>
        <v>164700</v>
      </c>
      <c r="M59" s="37">
        <f t="shared" si="16"/>
        <v>118200</v>
      </c>
      <c r="N59" s="12">
        <f t="shared" si="5"/>
        <v>71.76684881602914</v>
      </c>
      <c r="O59" s="37">
        <f t="shared" si="16"/>
        <v>20500</v>
      </c>
      <c r="P59" s="12">
        <f t="shared" si="6"/>
        <v>12.446873102610807</v>
      </c>
      <c r="Q59" s="37">
        <f t="shared" si="16"/>
        <v>26000</v>
      </c>
      <c r="R59" s="12">
        <f t="shared" si="7"/>
        <v>15.786278081360047</v>
      </c>
      <c r="S59" s="37">
        <f t="shared" si="16"/>
        <v>0</v>
      </c>
      <c r="T59" s="37">
        <f t="shared" si="16"/>
        <v>0</v>
      </c>
      <c r="U59" s="37">
        <f t="shared" si="16"/>
        <v>0</v>
      </c>
      <c r="V59" s="37">
        <f t="shared" si="16"/>
        <v>20000</v>
      </c>
      <c r="W59" s="37">
        <f t="shared" si="16"/>
        <v>81300</v>
      </c>
      <c r="X59" s="38">
        <f t="shared" si="16"/>
        <v>0</v>
      </c>
      <c r="Y59" s="38">
        <f t="shared" si="16"/>
        <v>12700</v>
      </c>
      <c r="Z59" s="38">
        <f t="shared" si="16"/>
        <v>0</v>
      </c>
      <c r="AA59" s="38">
        <f t="shared" si="16"/>
        <v>9000</v>
      </c>
      <c r="AB59" s="38">
        <f t="shared" si="16"/>
        <v>0</v>
      </c>
      <c r="AC59" s="38">
        <f t="shared" si="16"/>
        <v>20000</v>
      </c>
      <c r="AD59" s="38">
        <f t="shared" si="16"/>
        <v>0</v>
      </c>
      <c r="AE59" s="38">
        <f t="shared" si="16"/>
        <v>21700</v>
      </c>
      <c r="AF59" s="37">
        <f t="shared" si="16"/>
        <v>164700</v>
      </c>
      <c r="AG59" s="37" t="e">
        <f t="shared" si="16"/>
        <v>#REF!</v>
      </c>
      <c r="AH59" s="45">
        <f>AH60+AH61+AH63+AH64</f>
        <v>0</v>
      </c>
      <c r="AI59" s="45">
        <f>AI60+AI61+AI63+AI64</f>
        <v>23300</v>
      </c>
      <c r="AJ59" s="45">
        <f>AJ60+AJ61+AJ63+AJ64</f>
        <v>41300</v>
      </c>
    </row>
    <row r="60" spans="1:36" s="16" customFormat="1" ht="36.75" customHeight="1">
      <c r="A60" s="24" t="s">
        <v>11</v>
      </c>
      <c r="B60" s="29"/>
      <c r="C60" s="24"/>
      <c r="D60" s="14"/>
      <c r="E60" s="53">
        <f>F60+H60+J60</f>
        <v>25600</v>
      </c>
      <c r="F60" s="14"/>
      <c r="G60" s="18">
        <f t="shared" si="2"/>
        <v>0</v>
      </c>
      <c r="H60" s="14"/>
      <c r="I60" s="18">
        <f t="shared" si="3"/>
        <v>0</v>
      </c>
      <c r="J60" s="14">
        <v>25600</v>
      </c>
      <c r="K60" s="18">
        <f t="shared" si="4"/>
        <v>100</v>
      </c>
      <c r="L60" s="48">
        <f t="shared" si="9"/>
        <v>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33"/>
      <c r="Y60" s="33"/>
      <c r="Z60" s="33"/>
      <c r="AA60" s="33"/>
      <c r="AB60" s="33"/>
      <c r="AC60" s="33"/>
      <c r="AD60" s="33"/>
      <c r="AE60" s="33"/>
      <c r="AF60" s="12">
        <f t="shared" si="10"/>
        <v>0</v>
      </c>
      <c r="AG60" s="12" t="e">
        <f>#REF!-AF60</f>
        <v>#REF!</v>
      </c>
      <c r="AH60" s="46"/>
      <c r="AI60" s="46"/>
      <c r="AJ60" s="46"/>
    </row>
    <row r="61" spans="1:36" s="16" customFormat="1" ht="36" customHeight="1">
      <c r="A61" s="24" t="s">
        <v>21</v>
      </c>
      <c r="B61" s="29">
        <v>197500</v>
      </c>
      <c r="C61" s="24">
        <v>74587</v>
      </c>
      <c r="D61" s="14">
        <v>218000</v>
      </c>
      <c r="E61" s="53">
        <f>F61+H61+J61</f>
        <v>192000</v>
      </c>
      <c r="F61" s="14">
        <v>161000</v>
      </c>
      <c r="G61" s="18">
        <f t="shared" si="2"/>
        <v>83.85416666666666</v>
      </c>
      <c r="H61" s="14">
        <v>25000</v>
      </c>
      <c r="I61" s="18">
        <f t="shared" si="3"/>
        <v>13.020833333333334</v>
      </c>
      <c r="J61" s="14">
        <v>6000</v>
      </c>
      <c r="K61" s="18">
        <f t="shared" si="4"/>
        <v>3.125</v>
      </c>
      <c r="L61" s="48">
        <f t="shared" si="9"/>
        <v>144700</v>
      </c>
      <c r="M61" s="12">
        <v>118200</v>
      </c>
      <c r="N61" s="12">
        <f t="shared" si="5"/>
        <v>81.68624740843123</v>
      </c>
      <c r="O61" s="12">
        <v>20500</v>
      </c>
      <c r="P61" s="12">
        <f t="shared" si="6"/>
        <v>14.167242570836214</v>
      </c>
      <c r="Q61" s="12">
        <v>6000</v>
      </c>
      <c r="R61" s="12">
        <f t="shared" si="7"/>
        <v>4.14651002073255</v>
      </c>
      <c r="S61" s="12"/>
      <c r="T61" s="12"/>
      <c r="U61" s="12"/>
      <c r="V61" s="12"/>
      <c r="W61" s="12">
        <v>81300</v>
      </c>
      <c r="X61" s="33"/>
      <c r="Y61" s="33">
        <v>12700</v>
      </c>
      <c r="Z61" s="33"/>
      <c r="AA61" s="33">
        <v>9000</v>
      </c>
      <c r="AB61" s="33"/>
      <c r="AC61" s="33">
        <v>20000</v>
      </c>
      <c r="AD61" s="33"/>
      <c r="AE61" s="33">
        <v>21700</v>
      </c>
      <c r="AF61" s="12">
        <f t="shared" si="10"/>
        <v>144700</v>
      </c>
      <c r="AG61" s="12" t="e">
        <f>#REF!-AF61</f>
        <v>#REF!</v>
      </c>
      <c r="AH61" s="46"/>
      <c r="AI61" s="46">
        <v>23300</v>
      </c>
      <c r="AJ61" s="46">
        <v>41300</v>
      </c>
    </row>
    <row r="62" spans="1:36" s="16" customFormat="1" ht="51" customHeight="1">
      <c r="A62" s="24" t="s">
        <v>82</v>
      </c>
      <c r="B62" s="29"/>
      <c r="C62" s="24"/>
      <c r="D62" s="14"/>
      <c r="E62" s="53">
        <f>F62+H62+J62</f>
        <v>24379</v>
      </c>
      <c r="F62" s="14"/>
      <c r="G62" s="18">
        <f t="shared" si="2"/>
        <v>0</v>
      </c>
      <c r="H62" s="14"/>
      <c r="I62" s="18">
        <f t="shared" si="3"/>
        <v>0</v>
      </c>
      <c r="J62" s="14">
        <v>24379</v>
      </c>
      <c r="K62" s="18">
        <f t="shared" si="4"/>
        <v>100</v>
      </c>
      <c r="L62" s="4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33"/>
      <c r="Y62" s="33"/>
      <c r="Z62" s="33"/>
      <c r="AA62" s="33"/>
      <c r="AB62" s="33"/>
      <c r="AC62" s="33"/>
      <c r="AD62" s="33"/>
      <c r="AE62" s="33"/>
      <c r="AF62" s="12"/>
      <c r="AG62" s="12"/>
      <c r="AH62" s="46"/>
      <c r="AI62" s="46"/>
      <c r="AJ62" s="46"/>
    </row>
    <row r="63" spans="1:36" s="16" customFormat="1" ht="42" customHeight="1">
      <c r="A63" s="24" t="s">
        <v>39</v>
      </c>
      <c r="B63" s="29"/>
      <c r="C63" s="24"/>
      <c r="D63" s="14"/>
      <c r="E63" s="53">
        <f t="shared" si="0"/>
        <v>80000</v>
      </c>
      <c r="F63" s="14"/>
      <c r="G63" s="18">
        <f t="shared" si="2"/>
        <v>0</v>
      </c>
      <c r="H63" s="14"/>
      <c r="I63" s="18">
        <f t="shared" si="3"/>
        <v>0</v>
      </c>
      <c r="J63" s="14">
        <v>80000</v>
      </c>
      <c r="K63" s="18">
        <f t="shared" si="4"/>
        <v>100</v>
      </c>
      <c r="L63" s="48">
        <f t="shared" si="9"/>
        <v>0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33"/>
      <c r="Y63" s="33"/>
      <c r="Z63" s="33"/>
      <c r="AA63" s="33"/>
      <c r="AB63" s="33"/>
      <c r="AC63" s="33"/>
      <c r="AD63" s="33"/>
      <c r="AE63" s="33"/>
      <c r="AF63" s="12">
        <f t="shared" si="10"/>
        <v>0</v>
      </c>
      <c r="AG63" s="12" t="e">
        <f>#REF!-AF63</f>
        <v>#REF!</v>
      </c>
      <c r="AH63" s="46"/>
      <c r="AI63" s="46"/>
      <c r="AJ63" s="46"/>
    </row>
    <row r="64" spans="1:36" s="16" customFormat="1" ht="49.5" customHeight="1">
      <c r="A64" s="24" t="s">
        <v>37</v>
      </c>
      <c r="B64" s="29">
        <v>21000</v>
      </c>
      <c r="C64" s="24">
        <v>21000</v>
      </c>
      <c r="D64" s="14">
        <v>20000</v>
      </c>
      <c r="E64" s="53">
        <f t="shared" si="0"/>
        <v>25000</v>
      </c>
      <c r="F64" s="14"/>
      <c r="G64" s="18">
        <f t="shared" si="2"/>
        <v>0</v>
      </c>
      <c r="H64" s="14"/>
      <c r="I64" s="18">
        <f t="shared" si="3"/>
        <v>0</v>
      </c>
      <c r="J64" s="14">
        <v>25000</v>
      </c>
      <c r="K64" s="18">
        <f t="shared" si="4"/>
        <v>100</v>
      </c>
      <c r="L64" s="48">
        <f t="shared" si="9"/>
        <v>20000</v>
      </c>
      <c r="M64" s="12"/>
      <c r="N64" s="12">
        <f t="shared" si="5"/>
        <v>0</v>
      </c>
      <c r="O64" s="12"/>
      <c r="P64" s="12">
        <f t="shared" si="6"/>
        <v>0</v>
      </c>
      <c r="Q64" s="12">
        <v>20000</v>
      </c>
      <c r="R64" s="12">
        <f t="shared" si="7"/>
        <v>100</v>
      </c>
      <c r="S64" s="12"/>
      <c r="T64" s="12"/>
      <c r="U64" s="12"/>
      <c r="V64" s="12">
        <v>20000</v>
      </c>
      <c r="W64" s="12"/>
      <c r="X64" s="33"/>
      <c r="Y64" s="33"/>
      <c r="Z64" s="33"/>
      <c r="AA64" s="33"/>
      <c r="AB64" s="33"/>
      <c r="AC64" s="33"/>
      <c r="AD64" s="33"/>
      <c r="AE64" s="33"/>
      <c r="AF64" s="12">
        <f t="shared" si="10"/>
        <v>20000</v>
      </c>
      <c r="AG64" s="12" t="e">
        <f>#REF!-AF64</f>
        <v>#REF!</v>
      </c>
      <c r="AH64" s="46"/>
      <c r="AI64" s="46"/>
      <c r="AJ64" s="46"/>
    </row>
    <row r="65" spans="1:36" s="25" customFormat="1" ht="40.5" customHeight="1">
      <c r="A65" s="13" t="s">
        <v>45</v>
      </c>
      <c r="B65" s="43">
        <v>200000</v>
      </c>
      <c r="C65" s="13">
        <v>200000</v>
      </c>
      <c r="D65" s="14">
        <v>250000</v>
      </c>
      <c r="E65" s="53">
        <f t="shared" si="0"/>
        <v>200000</v>
      </c>
      <c r="F65" s="14"/>
      <c r="G65" s="18">
        <f t="shared" si="2"/>
        <v>0</v>
      </c>
      <c r="H65" s="14"/>
      <c r="I65" s="18">
        <f t="shared" si="3"/>
        <v>0</v>
      </c>
      <c r="J65" s="14">
        <v>200000</v>
      </c>
      <c r="K65" s="18">
        <f t="shared" si="4"/>
        <v>100</v>
      </c>
      <c r="L65" s="48">
        <f t="shared" si="9"/>
        <v>157000</v>
      </c>
      <c r="M65" s="12"/>
      <c r="N65" s="12">
        <f t="shared" si="5"/>
        <v>0</v>
      </c>
      <c r="O65" s="12"/>
      <c r="P65" s="12">
        <f t="shared" si="6"/>
        <v>0</v>
      </c>
      <c r="Q65" s="12">
        <v>157000</v>
      </c>
      <c r="R65" s="12">
        <f t="shared" si="7"/>
        <v>100</v>
      </c>
      <c r="S65" s="12"/>
      <c r="T65" s="12"/>
      <c r="U65" s="12"/>
      <c r="V65" s="12"/>
      <c r="W65" s="12">
        <v>90000</v>
      </c>
      <c r="X65" s="33"/>
      <c r="Y65" s="33">
        <v>47000</v>
      </c>
      <c r="Z65" s="33"/>
      <c r="AA65" s="33"/>
      <c r="AB65" s="33"/>
      <c r="AC65" s="33">
        <v>20000</v>
      </c>
      <c r="AD65" s="33"/>
      <c r="AE65" s="33"/>
      <c r="AF65" s="12">
        <f t="shared" si="10"/>
        <v>157000</v>
      </c>
      <c r="AG65" s="12" t="e">
        <f>#REF!-AF65</f>
        <v>#REF!</v>
      </c>
      <c r="AH65" s="44"/>
      <c r="AI65" s="45">
        <v>18000</v>
      </c>
      <c r="AJ65" s="45">
        <v>35000</v>
      </c>
    </row>
    <row r="66" spans="1:36" s="13" customFormat="1" ht="45" customHeight="1">
      <c r="A66" s="14" t="s">
        <v>14</v>
      </c>
      <c r="B66" s="18">
        <f>B9+B10+B19+B23+B35+B45+B47+B54+B55+B56+B57+B65+B51+B52+B53</f>
        <v>172080886</v>
      </c>
      <c r="C66" s="18">
        <f aca="true" t="shared" si="17" ref="C66:AJ66">C9+C10+C19+C23+C35+C45+C47+C54+C55+C56+C57+C65+C51+C52+C53</f>
        <v>82120741</v>
      </c>
      <c r="D66" s="18">
        <f t="shared" si="17"/>
        <v>204523238</v>
      </c>
      <c r="E66" s="52">
        <f t="shared" si="17"/>
        <v>217212445</v>
      </c>
      <c r="F66" s="18">
        <f t="shared" si="17"/>
        <v>166133390</v>
      </c>
      <c r="G66" s="18">
        <f t="shared" si="2"/>
        <v>76.48428707664517</v>
      </c>
      <c r="H66" s="18">
        <f t="shared" si="17"/>
        <v>26087629</v>
      </c>
      <c r="I66" s="18">
        <f t="shared" si="3"/>
        <v>12.010190760478757</v>
      </c>
      <c r="J66" s="18">
        <f t="shared" si="17"/>
        <v>24991426</v>
      </c>
      <c r="K66" s="18">
        <f t="shared" si="4"/>
        <v>11.505522162876073</v>
      </c>
      <c r="L66" s="52">
        <f t="shared" si="17"/>
        <v>121696451</v>
      </c>
      <c r="M66" s="18">
        <f t="shared" si="17"/>
        <v>95446910</v>
      </c>
      <c r="N66" s="12">
        <f t="shared" si="5"/>
        <v>78.43031511247605</v>
      </c>
      <c r="O66" s="18">
        <f t="shared" si="17"/>
        <v>12034858</v>
      </c>
      <c r="P66" s="12">
        <f t="shared" si="6"/>
        <v>9.889243195760903</v>
      </c>
      <c r="Q66" s="18">
        <f t="shared" si="17"/>
        <v>14214683</v>
      </c>
      <c r="R66" s="12">
        <f t="shared" si="7"/>
        <v>11.680441691763058</v>
      </c>
      <c r="S66" s="18">
        <f t="shared" si="17"/>
        <v>28431800</v>
      </c>
      <c r="T66" s="18">
        <f t="shared" si="17"/>
        <v>12180500</v>
      </c>
      <c r="U66" s="18">
        <f t="shared" si="17"/>
        <v>0</v>
      </c>
      <c r="V66" s="18">
        <f t="shared" si="17"/>
        <v>35363293</v>
      </c>
      <c r="W66" s="18">
        <f t="shared" si="17"/>
        <v>784628</v>
      </c>
      <c r="X66" s="18">
        <f t="shared" si="17"/>
        <v>3860600</v>
      </c>
      <c r="Y66" s="18">
        <f t="shared" si="17"/>
        <v>855603</v>
      </c>
      <c r="Z66" s="18">
        <f t="shared" si="17"/>
        <v>3303600</v>
      </c>
      <c r="AA66" s="18">
        <f t="shared" si="17"/>
        <v>298703</v>
      </c>
      <c r="AB66" s="18">
        <f t="shared" si="17"/>
        <v>5863800</v>
      </c>
      <c r="AC66" s="18">
        <f t="shared" si="17"/>
        <v>2000000</v>
      </c>
      <c r="AD66" s="18">
        <f t="shared" si="17"/>
        <v>1983400</v>
      </c>
      <c r="AE66" s="18">
        <f t="shared" si="17"/>
        <v>1266046</v>
      </c>
      <c r="AF66" s="18">
        <f t="shared" si="17"/>
        <v>96191973</v>
      </c>
      <c r="AG66" s="18" t="e">
        <f t="shared" si="17"/>
        <v>#REF!</v>
      </c>
      <c r="AH66" s="18">
        <f t="shared" si="17"/>
        <v>0</v>
      </c>
      <c r="AI66" s="18">
        <f t="shared" si="17"/>
        <v>11929466</v>
      </c>
      <c r="AJ66" s="18">
        <f t="shared" si="17"/>
        <v>74990309</v>
      </c>
    </row>
    <row r="67" spans="1:33" ht="34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6:33" ht="26.25">
      <c r="F68" s="54">
        <f>F66+H66+J66</f>
        <v>217212445</v>
      </c>
      <c r="L68" s="8">
        <f>M66+O66+Q66</f>
        <v>121696451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2:33" ht="26.25"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2:33" ht="26.25"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2:33" ht="26.25"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2:33" ht="26.2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2:33" ht="26.25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2:33" ht="26.25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2:33" ht="26.25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2:33" ht="26.25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2:33" ht="26.25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2:33" ht="26.2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2:33" ht="26.25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2:33" ht="26.25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2:33" ht="26.2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2:33" ht="26.2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2:33" ht="26.2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2:33" ht="26.2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2:33" ht="26.25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2:33" ht="26.25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2:33" ht="26.2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2:33" ht="26.25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2:33" ht="26.2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2:33" ht="26.2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2:33" ht="26.2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2:33" ht="26.2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2:33" ht="26.2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2:33" ht="26.25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2:33" ht="26.25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2:33" ht="26.25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2:33" ht="26.25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2:33" ht="26.25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2:33" ht="26.25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2:33" ht="26.25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2:33" ht="26.25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2:33" ht="26.25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2:33" ht="26.25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2:33" ht="26.25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2:33" ht="26.2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2:33" ht="26.25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2:33" ht="26.25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2:33" ht="26.2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2:33" ht="26.25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2:33" ht="26.2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2:33" ht="26.25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2:33" ht="26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2:33" ht="26.25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2:33" ht="26.25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2:33" ht="26.25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2:33" ht="26.25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2:33" ht="26.25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2:33" ht="26.25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2:33" ht="26.2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2:33" ht="26.25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2:33" ht="26.25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2:33" ht="26.25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2:33" ht="26.25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2:33" ht="26.25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2:33" ht="26.2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2:33" ht="26.2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2:33" ht="26.2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2:33" ht="26.2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2:33" ht="26.2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2:33" ht="26.2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2:33" ht="26.2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2:33" ht="26.2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2:33" ht="26.2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2:33" ht="26.2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2:33" ht="26.2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2:33" ht="26.25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2:33" ht="26.25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2:33" ht="26.25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2:33" ht="26.2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2:33" ht="26.2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2:33" ht="26.2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2:33" ht="26.2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2:33" ht="26.2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2:33" ht="26.25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2:33" ht="26.2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2:33" ht="26.25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2:33" ht="26.2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2:33" ht="26.25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2:33" ht="26.2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2:33" ht="26.25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2:33" ht="26.25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2:33" ht="26.25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2:33" ht="26.25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2:33" ht="26.25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2:33" ht="26.25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2:33" ht="26.2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2:33" ht="26.25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2:33" ht="26.25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2:33" ht="26.25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2:33" ht="26.25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2:33" ht="26.2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2:33" ht="26.2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2:33" ht="26.25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2:33" ht="26.25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2:33" ht="26.2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2:33" ht="26.2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2:33" ht="26.2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2:33" ht="26.2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2:33" ht="26.2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2:33" ht="26.2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2:33" ht="26.2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2:33" ht="26.2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2:33" ht="26.2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2:33" ht="26.2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2:33" ht="26.2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2:33" ht="26.2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2:33" ht="26.2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2:33" ht="26.2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2:33" ht="26.2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2:33" ht="26.2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2:33" ht="26.2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2:33" ht="26.2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2:33" ht="26.2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2:33" ht="26.2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2:33" ht="26.2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2:33" ht="26.2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2:33" ht="26.2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2:33" ht="26.2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2:33" ht="26.2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2:33" ht="26.25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2:33" ht="26.25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2:33" ht="26.25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2:33" ht="26.25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2:33" ht="26.25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2:33" ht="26.25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2:33" ht="26.25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2:33" ht="26.25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2:33" ht="26.25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2:33" ht="26.25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2:33" ht="26.25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2:33" ht="26.25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2:33" ht="26.25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2:33" ht="26.25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2:33" ht="26.25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2:33" ht="26.25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2:33" ht="26.25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2:33" ht="26.25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2:33" ht="26.25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2:33" ht="26.25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2:33" ht="26.25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2:33" ht="26.25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2:33" ht="26.25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2:33" ht="26.25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2:33" ht="26.25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2:33" ht="26.25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2:33" ht="26.25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2:33" ht="26.25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2:33" ht="26.25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2:33" ht="26.25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2:33" ht="26.25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2:33" ht="26.25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2:33" ht="26.25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2:33" ht="26.25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2:33" ht="26.25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2:33" ht="26.25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2:33" ht="26.25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2:33" ht="26.25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2:33" ht="26.25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2:33" ht="26.25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2:33" ht="26.25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2:33" ht="26.25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2:33" ht="26.25"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2:33" ht="26.25"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2:33" ht="26.25"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2:33" ht="26.25"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2:33" ht="26.25"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2:33" ht="26.25"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2:33" ht="26.25"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2:33" ht="26.25"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2:33" ht="26.25"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2:33" ht="26.25"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2:33" ht="26.25"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2:33" ht="26.25"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2:33" ht="26.25"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2:33" ht="26.25"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2:33" ht="26.25"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2:33" ht="26.25"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2:33" ht="26.25"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2:33" ht="26.25"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2:33" ht="26.25"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2:33" ht="26.25"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2:33" ht="26.25"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2:33" ht="26.25"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2:33" ht="26.25"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2:33" ht="26.25"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2:33" ht="26.25"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2:33" ht="26.25"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2:33" ht="26.25"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2:33" ht="26.25"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2:33" ht="26.25"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2:33" ht="26.25"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2:33" ht="26.25"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2:33" ht="26.25"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2:33" ht="26.25"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2:33" ht="26.25"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2:33" ht="26.25"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2:33" ht="26.25"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2:33" ht="26.25"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2:33" ht="26.25"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2:33" ht="26.25"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2:33" ht="26.25"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2:33" ht="26.25"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2:33" ht="26.25"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2:33" ht="26.25"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2:33" ht="26.25"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2:33" ht="26.25"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2:33" ht="26.25"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2:33" ht="26.25"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2:33" ht="26.25"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2:33" ht="26.25"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2:33" ht="26.25"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2:33" ht="26.25"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2:33" ht="26.25"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2:33" ht="26.25"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2:33" ht="26.25"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2:33" ht="26.25"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2:33" ht="26.25"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2:33" ht="26.25"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2:33" ht="26.25"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2:33" ht="26.25"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2:33" ht="26.25"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2:33" ht="26.25"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2:33" ht="26.25"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2:33" ht="26.25"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2:33" ht="26.25"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2:33" ht="26.25"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2:33" ht="26.25"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2:33" ht="26.25"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2:33" ht="26.25"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2:33" ht="26.25"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2:33" ht="26.25"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2:33" ht="26.25"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2:33" ht="26.25"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2:33" ht="26.25"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2:33" ht="26.25"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2:33" ht="26.25"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2:33" ht="26.25"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2:33" ht="26.25"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2:33" ht="26.25"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2:33" ht="26.25"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2:33" ht="26.25"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2:33" ht="26.25"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2:33" ht="26.25"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2:33" ht="26.25"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2:33" ht="26.25"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2:33" ht="26.25"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2:33" ht="26.25"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2:33" ht="26.25"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2:33" ht="26.25"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2:33" ht="26.25"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2:33" ht="26.25"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2:33" ht="26.25"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2:33" ht="26.25"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2:33" ht="26.25"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2:33" ht="26.25"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2:33" ht="26.25"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2:33" ht="26.25"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2:33" ht="26.25"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2:33" ht="26.25"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2:33" ht="26.25"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2:33" ht="26.25"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2:33" ht="26.25"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2:33" ht="26.25"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2:33" ht="26.25"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2:33" ht="26.25"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2:33" ht="26.25"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2:33" ht="26.25"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2:33" ht="26.25"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2:33" ht="26.25"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2:33" ht="26.25"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2:33" ht="26.25"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2:33" ht="26.25"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2:33" ht="26.25"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2:33" ht="26.25"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2:33" ht="26.25"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2:33" ht="26.25"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2:33" ht="26.25"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2:33" ht="26.25"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2:33" ht="26.25"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2:33" ht="26.25"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2:33" ht="26.25"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2:33" ht="26.25"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2:33" ht="26.25"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2:33" ht="26.25"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2:33" ht="26.25"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2:33" ht="26.25"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2:33" ht="26.25"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2:33" ht="26.25"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2:33" ht="26.25"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2:33" ht="26.25"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2:33" ht="26.25"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2:33" ht="26.25"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2:33" ht="26.25"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2:33" ht="26.25"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2:33" ht="26.25"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2:33" ht="26.25"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2:33" ht="26.25"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2:33" ht="26.25"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2:33" ht="26.25"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2:33" ht="26.25"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2:33" ht="26.25"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2:33" ht="26.25"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2:33" ht="26.25"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2:33" ht="26.25"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2:33" ht="26.25"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2:33" ht="26.25"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2:33" ht="26.25"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2:33" ht="26.25"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2:33" ht="26.25"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2:33" ht="26.25"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2:33" ht="26.25"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2:33" ht="26.25"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2:33" ht="26.25"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2:33" ht="26.25"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2:33" ht="26.25"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2:33" ht="26.25"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2:33" ht="26.25"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2:33" ht="26.25"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2:33" ht="26.25"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2:33" ht="26.25"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2:33" ht="26.25"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2:33" ht="26.25"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2:33" ht="26.25"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2:33" ht="26.25"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2:33" ht="26.25"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2:33" ht="26.25"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2:33" ht="26.25"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2:33" ht="26.25"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2:33" ht="26.25"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2:33" ht="26.25"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2:33" ht="26.25"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2:33" ht="26.25"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2:33" ht="26.25"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2:33" ht="26.25"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2:33" ht="26.25"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2:33" ht="26.25"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2:33" ht="26.25"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2:33" ht="26.25"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2:33" ht="26.25"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2:33" ht="26.25"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2:33" ht="26.25"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2:33" ht="26.25"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2:33" ht="26.25"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2:33" ht="26.25"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2:33" ht="26.25"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2:33" ht="26.25"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2:33" ht="26.25"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2:33" ht="26.25"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2:33" ht="26.25"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2:33" ht="26.25"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2:33" ht="26.25"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2:33" ht="26.25"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2:33" ht="26.25"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2:33" ht="26.25"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2:33" ht="26.25"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2:33" ht="26.25"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2:33" ht="26.25"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2:33" ht="26.25"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2:33" ht="26.25"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2:33" ht="26.25"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2:33" ht="26.25"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2:33" ht="26.25"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2:33" ht="26.25"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2:33" ht="26.25"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2:33" ht="26.25"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2:33" ht="26.25"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2:33" ht="26.25"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2:33" ht="26.25"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2:33" ht="26.25"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2:33" ht="26.25"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2:33" ht="26.25"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2:33" ht="26.25"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2:33" ht="26.25"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2:33" ht="26.25"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2:33" ht="26.25"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2:33" ht="26.25"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2:33" ht="26.25"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2:33" ht="26.25"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2:33" ht="26.25"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2:33" ht="26.25"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2:33" ht="26.25"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2:33" ht="26.25"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2:33" ht="26.25"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2:33" ht="26.25"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2:33" ht="26.25"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2:33" ht="26.25"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2:33" ht="26.25"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2:33" ht="26.25"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2:33" ht="26.25"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2:33" ht="26.25"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2:33" ht="26.25"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2:33" ht="26.25"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2:33" ht="26.25"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2:33" ht="26.25"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2:33" ht="26.25"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2:33" ht="26.25"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2:33" ht="26.25"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2:33" ht="26.25"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2:33" ht="26.25"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2:33" ht="26.25"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2:33" ht="26.25"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2:33" ht="26.25"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2:33" ht="26.25"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2:33" ht="26.25"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2:33" ht="26.25"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2:33" ht="26.25"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2:33" ht="26.25"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2:33" ht="26.25"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2:33" ht="26.25"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2:33" ht="26.25"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2:33" ht="26.25"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2:33" ht="26.25"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2:33" ht="26.25"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2:33" ht="26.25"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2:33" ht="26.25"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2:33" ht="26.25"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2:33" ht="26.25"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2:33" ht="26.25"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2:33" ht="26.25"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2:33" ht="26.25"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2:33" ht="26.25"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2:33" ht="26.25"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2:33" ht="26.25"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2:33" ht="26.25"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2:33" ht="26.25"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2:33" ht="26.25"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2:33" ht="26.25"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2:33" ht="26.25"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2:33" ht="26.25"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2:33" ht="26.25"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2:33" ht="26.25"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2:33" ht="26.25"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2:33" ht="26.25"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2:33" ht="26.25"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2:33" ht="26.25"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2:33" ht="26.25"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2:33" ht="26.25"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2:33" ht="26.25"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2:33" ht="26.25"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2:33" ht="26.25"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2:33" ht="26.25"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2:33" ht="26.25"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2:33" ht="26.25"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2:33" ht="26.25"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2:33" ht="26.25"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2:33" ht="26.25"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2:33" ht="26.25"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2:33" ht="26.25"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2:33" ht="26.25"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2:33" ht="26.25"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2:33" ht="26.25"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2:33" ht="26.25"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2:33" ht="26.25"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2:33" ht="26.25"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2:33" ht="26.25"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2:33" ht="26.25"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2:33" ht="26.25"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2:33" ht="26.25"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2:33" ht="26.25"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2:33" ht="26.25"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2:33" ht="26.25"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2:33" ht="26.25"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2:33" ht="26.25"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2:33" ht="26.25"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2:33" ht="26.25"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2:33" ht="26.25"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2:33" ht="26.25"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2:33" ht="26.25"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2:33" ht="26.25"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2:33" ht="26.25"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2:33" ht="26.25"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2:33" ht="26.25"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2:33" ht="26.25"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2:33" ht="26.25"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2:33" ht="26.25"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2:33" ht="26.25"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2:33" ht="26.25"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2:33" ht="26.25"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2:33" ht="26.25"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2:33" ht="26.25"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2:33" ht="26.25"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2:33" ht="26.25"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2:33" ht="26.25"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2:33" ht="26.25"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2:33" ht="26.25"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2:33" ht="26.25"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2:33" ht="26.25"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2:33" ht="26.25"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2:33" ht="26.25"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2:33" ht="26.25"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2:33" ht="26.25"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2:33" ht="26.25"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2:33" ht="26.25"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2:33" ht="26.25"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2:33" ht="26.25"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2:33" ht="26.25"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2:33" ht="26.25"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2:33" ht="26.25"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2:33" ht="26.25"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2:33" ht="26.25"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2:33" ht="26.25"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2:33" ht="26.25"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2:33" ht="26.25"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2:33" ht="26.25"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2:33" ht="26.25"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2:33" ht="26.25"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2:33" ht="26.25"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2:33" ht="26.25"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2:33" ht="26.25"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2:33" ht="26.25"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2:33" ht="26.25"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2:33" ht="26.25"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2:33" ht="26.25"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2:33" ht="26.25"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2:33" ht="26.25"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2:33" ht="26.25"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2:33" ht="26.25"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2:33" ht="26.25"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2:33" ht="26.25"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2:33" ht="26.25"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2:33" ht="26.25"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2:33" ht="26.25"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2:33" ht="26.25"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2:33" ht="26.25"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2:33" ht="26.25"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2:33" ht="26.25"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2:33" ht="26.25"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2:33" ht="26.25"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2:33" ht="26.25"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2:33" ht="26.25"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2:33" ht="26.25"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2:33" ht="26.25"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2:33" ht="26.25"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2:33" ht="26.25"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2:33" ht="26.25"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2:33" ht="26.25"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2:33" ht="26.25"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2:33" ht="26.25"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2:33" ht="26.25"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2:33" ht="26.25"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2:33" ht="26.25"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2:33" ht="26.25"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2:33" ht="26.25"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2:33" ht="26.25"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2:33" ht="26.25"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2:33" ht="26.25"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2:33" ht="26.25"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2:33" ht="26.25"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2:33" ht="26.25"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2:33" ht="26.25"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2:33" ht="26.25"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2:33" ht="26.25"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2:33" ht="26.25"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2:33" ht="26.25"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2:33" ht="26.25"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2:33" ht="26.25"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2:33" ht="26.25"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2:33" ht="26.25"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2:33" ht="26.25"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2:33" ht="26.25"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2:33" ht="26.25"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2:33" ht="26.25"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2:33" ht="26.25"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2:33" ht="26.25"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2:33" ht="26.25"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2:33" ht="26.25"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2:33" ht="26.25"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2:33" ht="26.25"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2:33" ht="26.25"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2:33" ht="26.25"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2:33" ht="26.25"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2:33" ht="26.25"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2:33" ht="26.25"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2:33" ht="26.25"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2:33" ht="26.25"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2:33" ht="26.25"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2:33" ht="26.25"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2:33" ht="26.25"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2:33" ht="26.25"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2:33" ht="26.25"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2:33" ht="26.25"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2:33" ht="26.25"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2:33" ht="26.25"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2:33" ht="26.25"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2:33" ht="26.25"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2:33" ht="26.25"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2:33" ht="26.25"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2:33" ht="26.25"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2:33" ht="26.25"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2:33" ht="26.25"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2:33" ht="26.25"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2:33" ht="26.25"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2:33" ht="26.25"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2:33" ht="26.25"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2:33" ht="26.25"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2:33" ht="26.25"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2:33" ht="26.25"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2:33" ht="26.25"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2:33" ht="26.25"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2:33" ht="26.25"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2:33" ht="26.25"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2:33" ht="26.25"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2:33" ht="26.25"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2:33" ht="26.25"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2:33" ht="26.25"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2:33" ht="26.25"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2:33" ht="26.25"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2:33" ht="26.25"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2:33" ht="26.25"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2:33" ht="26.25"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2:33" ht="26.25"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2:33" ht="26.25"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2:33" ht="26.25"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2:33" ht="26.25"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2:33" ht="26.25"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2:33" ht="26.25"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2:33" ht="26.25"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2:33" ht="26.25"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2:33" ht="26.25"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2:33" ht="26.25"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2:33" ht="26.25"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2:33" ht="26.25"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2:33" ht="26.25"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2:33" ht="26.25"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2:33" ht="26.25"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2:33" ht="26.25"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2:33" ht="26.25"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2:33" ht="26.25"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2:33" ht="26.25"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2:33" ht="26.25"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2:33" ht="26.25"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2:33" ht="26.25"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2:33" ht="26.25"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2:33" ht="26.25"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2:33" ht="26.25"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2:33" ht="26.25"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2:33" ht="26.25"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2:33" ht="26.25"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2:33" ht="26.25"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2:33" ht="26.25"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2:33" ht="26.25"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2:33" ht="26.25"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2:33" ht="26.25"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2:33" ht="26.25"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2:33" ht="26.25"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2:33" ht="26.25"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2:33" ht="26.25"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2:33" ht="26.25"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2:33" ht="26.25"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2:33" ht="26.25"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2:33" ht="26.25"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2:33" ht="26.25"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2:33" ht="26.25"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2:33" ht="26.25"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2:33" ht="26.25"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2:33" ht="26.25"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2:33" ht="26.25"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2:33" ht="26.25"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2:33" ht="26.25"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2:33" ht="26.25"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2:33" ht="26.25"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2:33" ht="26.25"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2:33" ht="26.25"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2:33" ht="26.25"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2:33" ht="26.25"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2:33" ht="26.25"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2:33" ht="26.25"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2:33" ht="26.25"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2:33" ht="26.25"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2:33" ht="26.25"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2:33" ht="26.25"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2:33" ht="26.25"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2:33" ht="26.25"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2:33" ht="26.25"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2:33" ht="26.25"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2:33" ht="26.25"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2:33" ht="26.25"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2:33" ht="26.25"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2:33" ht="26.25"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2:33" ht="26.25"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2:33" ht="26.25"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2:33" ht="26.25"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2:33" ht="26.25"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2:33" ht="26.25"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2:33" ht="26.25"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2:33" ht="26.25"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2:33" ht="26.25"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2:33" ht="26.25"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2:33" ht="26.25"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2:33" ht="26.25"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2:33" ht="26.25"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2:33" ht="26.25"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2:33" ht="26.25"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2:33" ht="26.25"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2:33" ht="26.25"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2:33" ht="26.25"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2:33" ht="26.25"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2:33" ht="26.25"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2:33" ht="26.25"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2:33" ht="26.25"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2:33" ht="26.25"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2:33" ht="26.25"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2:33" ht="26.25"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2:33" ht="26.25"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2:33" ht="26.25"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2:33" ht="26.25"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2:33" ht="26.25"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2:33" ht="26.25"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2:33" ht="26.25"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2:33" ht="26.25"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2:33" ht="26.25"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2:33" ht="26.25"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2:33" ht="26.25"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2:33" ht="26.25"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2:33" ht="26.25"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2:33" ht="26.25"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2:33" ht="26.25"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2:33" ht="26.25"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2:33" ht="26.25"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2:33" ht="26.25"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2:33" ht="26.25"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2:33" ht="26.25"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2:33" ht="26.25"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2:33" ht="26.25"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2:33" ht="26.25"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2:33" ht="26.25"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2:33" ht="26.25"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2:33" ht="26.25"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2:33" ht="26.25"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2:33" ht="26.25"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2:33" ht="26.25"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2:33" ht="26.25"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2:33" ht="26.25"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2:33" ht="26.25"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2:33" ht="26.25"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2:33" ht="26.25"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2:33" ht="26.25"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2:33" ht="26.25"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2:33" ht="26.25"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2:33" ht="26.25"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2:33" ht="26.25"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2:33" ht="26.25"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2:33" ht="26.25"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2:33" ht="26.25"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2:33" ht="26.25"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2:33" ht="26.25"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2:33" ht="26.25"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2:33" ht="26.25"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2:33" ht="26.25"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2:33" ht="26.25"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2:33" ht="26.25"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2:33" ht="26.25"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2:33" ht="26.25"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2:33" ht="26.25"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2:33" ht="26.25"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2:33" ht="26.25"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2:33" ht="26.25"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2:33" ht="26.25"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2:33" ht="26.25"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2:33" ht="26.25"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2:33" ht="26.25"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2:33" ht="26.25"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2:33" ht="26.25"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2:33" ht="26.25"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2:33" ht="26.25"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2:33" ht="26.25"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2:33" ht="26.25"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2:33" ht="26.25"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2:33" ht="26.25"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2:33" ht="26.25"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2:33" ht="26.25"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2:33" ht="26.25"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2:33" ht="26.25"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2:33" ht="26.25"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2:33" ht="26.25"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2:33" ht="26.25"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2:33" ht="26.25"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2:33" ht="26.25"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2:33" ht="26.25"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2:33" ht="26.25"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2:33" ht="26.25"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2:33" ht="26.25"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2:33" ht="26.25"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2:33" ht="26.25"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2:33" ht="26.25"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2:33" ht="26.25"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2:33" ht="26.25"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2:33" ht="26.25"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2:33" ht="26.25"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2:33" ht="26.25"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2:33" ht="26.25"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2:33" ht="26.25"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2:33" ht="26.25"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2:33" ht="26.25"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2:33" ht="26.25"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2:33" ht="26.25"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2:33" ht="26.25"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2:33" ht="26.25"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2:33" ht="26.25"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2:33" ht="26.25"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2:33" ht="26.25"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2:33" ht="26.25"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2:33" ht="26.25"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2:33" ht="26.25"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2:33" ht="26.25"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2:33" ht="26.25"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2:33" ht="26.25"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2:33" ht="26.25"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2:33" ht="26.25"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2:33" ht="26.25"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2:33" ht="26.25"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2:33" ht="26.25"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2:33" ht="26.25"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2:33" ht="26.25"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2:33" ht="26.25"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2:33" ht="26.25"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2:33" ht="26.25"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2:33" ht="26.25"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2:33" ht="26.25"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2:33" ht="26.25"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2:33" ht="26.25"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2:33" ht="26.25"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2:33" ht="26.25"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2:33" ht="26.25"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2:33" ht="26.25"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2:33" ht="26.25"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2:33" ht="26.25"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2:33" ht="26.25"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2:33" ht="26.25"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2:33" ht="26.25"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2:33" ht="26.25"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2:33" ht="26.25"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2:33" ht="26.25"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2:33" ht="26.25"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2:33" ht="26.25"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2:33" ht="26.25"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2:33" ht="26.25"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2:33" ht="26.25"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2:33" ht="26.25"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2:33" ht="26.25"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2:33" ht="26.25"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2:33" ht="26.25"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2:33" ht="26.25"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2:33" ht="26.25"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2:33" ht="26.25"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2:33" ht="26.25"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2:33" ht="26.25"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2:33" ht="26.25"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2:33" ht="26.25"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2:33" ht="26.25"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2:33" ht="26.25"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2:33" ht="26.25"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2:33" ht="26.25"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2:33" ht="26.25"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2:33" ht="26.25"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2:33" ht="26.25"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2:33" ht="26.25"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2:33" ht="26.25"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2:33" ht="26.25"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2:33" ht="26.25"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2:33" ht="26.25"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2:33" ht="26.25"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2:33" ht="26.25"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2:33" ht="26.25"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2:33" ht="26.25"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2:33" ht="26.25"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2:33" ht="26.25"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2:33" ht="26.25"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2:33" ht="26.25"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2:33" ht="26.25"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2:33" ht="26.25"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2:33" ht="26.25"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2:33" ht="26.25"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2:33" ht="26.25"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2:33" ht="26.25"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2:33" ht="26.25"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2:33" ht="26.25"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2:33" ht="26.25"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2:33" ht="26.25"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2:33" ht="26.25"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2:33" ht="26.25"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2:33" ht="26.25"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2:33" ht="26.25"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2:33" ht="26.25"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2:33" ht="26.25"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2:33" ht="26.25"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2:33" ht="26.25"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2:33" ht="26.25"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2:33" ht="26.25"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2:33" ht="26.25"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2:33" ht="26.25"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2:33" ht="26.25"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2:33" ht="26.25"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2:33" ht="26.25"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2:33" ht="26.25"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2:33" ht="26.25"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2:33" ht="26.25"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2:33" ht="26.25"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2:33" ht="26.25"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2:33" ht="26.25"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2:33" ht="26.25"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2:33" ht="26.25"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2:33" ht="26.25"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2:33" ht="26.25"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2:33" ht="26.25"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2:33" ht="26.25"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2:33" ht="26.25"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2:33" ht="26.25"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2:33" ht="26.25"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2:33" ht="26.25"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2:33" ht="26.25"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2:33" ht="26.25"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2:33" ht="26.25"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2:33" ht="26.25"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2:33" ht="26.25"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2:33" ht="26.25"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2:33" ht="26.25"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2:33" ht="26.25"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2:33" ht="26.25"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2:33" ht="26.25"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2:33" ht="26.25"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2:33" ht="26.25"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2:33" ht="26.25"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2:33" ht="26.25"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2:33" ht="26.25"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2:33" ht="26.25"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2:33" ht="26.25"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2:33" ht="26.25"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2:33" ht="26.25"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2:33" ht="26.25"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2:33" ht="26.25"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2:33" ht="26.25"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2:33" ht="26.25"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2:33" ht="26.25"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2:33" ht="26.25"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2:33" ht="26.25"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2:33" ht="26.25"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2:33" ht="26.25"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  <row r="1009" spans="12:33" ht="26.25"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</row>
    <row r="1010" spans="12:33" ht="26.25"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</row>
    <row r="1011" spans="12:33" ht="26.25"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</row>
    <row r="1012" spans="12:33" ht="26.25"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</row>
    <row r="1013" spans="12:33" ht="26.25"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</row>
    <row r="1014" spans="12:33" ht="26.25"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</row>
    <row r="1015" spans="12:33" ht="26.25"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</row>
    <row r="1016" spans="12:33" ht="26.25"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</row>
    <row r="1017" spans="12:33" ht="26.25"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</row>
    <row r="1018" spans="12:33" ht="26.25"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</row>
    <row r="1019" spans="12:33" ht="26.25"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</row>
    <row r="1020" spans="12:33" ht="26.25"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</row>
    <row r="1021" spans="12:33" ht="26.25"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</row>
    <row r="1022" spans="12:33" ht="26.25"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</row>
    <row r="1023" spans="12:33" ht="26.25"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</row>
    <row r="1024" spans="12:33" ht="26.25"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</row>
    <row r="1025" spans="12:33" ht="26.25"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</row>
    <row r="1026" spans="12:33" ht="26.25"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</row>
    <row r="1027" spans="12:33" ht="26.25"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</row>
    <row r="1028" spans="12:33" ht="26.25"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</row>
    <row r="1029" spans="12:33" ht="26.25"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</row>
    <row r="1030" spans="12:33" ht="26.25"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</row>
    <row r="1031" spans="12:33" ht="26.25"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</row>
    <row r="1032" spans="12:33" ht="26.25"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</row>
    <row r="1033" spans="12:33" ht="26.25"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</row>
    <row r="1034" spans="12:33" ht="26.25"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</row>
    <row r="1035" spans="12:33" ht="26.25"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</row>
    <row r="1036" spans="12:33" ht="26.25"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</row>
    <row r="1037" spans="12:33" ht="26.25"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</row>
    <row r="1038" spans="12:33" ht="26.25"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</row>
    <row r="1039" spans="12:33" ht="26.25"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</row>
    <row r="1040" spans="12:33" ht="26.25"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</row>
    <row r="1041" spans="12:33" ht="26.25"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</row>
    <row r="1042" spans="12:33" ht="26.25"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</row>
    <row r="1043" spans="12:33" ht="26.25"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</row>
    <row r="1044" spans="12:33" ht="26.25"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</row>
    <row r="1045" spans="12:33" ht="26.25"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</row>
    <row r="1046" spans="12:33" ht="26.25"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</row>
    <row r="1047" spans="12:33" ht="26.25"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</row>
    <row r="1048" spans="12:33" ht="26.25"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</row>
    <row r="1049" spans="12:33" ht="26.25"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</row>
    <row r="1050" spans="12:33" ht="26.25"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</row>
    <row r="1051" spans="12:33" ht="26.25"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</row>
    <row r="1052" spans="12:33" ht="26.25"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</row>
    <row r="1053" spans="12:33" ht="26.25"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</row>
    <row r="1054" spans="12:33" ht="26.25"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</row>
    <row r="1055" spans="12:33" ht="26.25"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</row>
    <row r="1056" spans="12:33" ht="26.25"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</row>
    <row r="1057" spans="12:33" ht="26.25"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</row>
    <row r="1058" spans="12:33" ht="26.25"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</row>
    <row r="1059" spans="12:33" ht="26.25"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</row>
    <row r="1060" spans="12:33" ht="26.25"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</row>
    <row r="1061" spans="12:33" ht="26.25"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</row>
    <row r="1062" spans="12:33" ht="26.25"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</row>
    <row r="1063" spans="12:33" ht="26.25"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</row>
    <row r="1064" spans="12:33" ht="26.25"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</row>
    <row r="1065" spans="12:33" ht="26.25"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</row>
    <row r="1066" spans="12:33" ht="26.25"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</row>
    <row r="1067" spans="12:33" ht="26.25"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</row>
    <row r="1068" spans="12:33" ht="26.25"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</row>
    <row r="1069" spans="12:33" ht="26.25"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</row>
    <row r="1070" spans="12:33" ht="26.25"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</row>
    <row r="1071" spans="12:33" ht="26.25"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</row>
    <row r="1072" spans="12:33" ht="26.25"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</row>
    <row r="1073" spans="12:33" ht="26.25"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</row>
    <row r="1074" spans="12:33" ht="26.25"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</row>
    <row r="1075" spans="12:33" ht="26.25"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</row>
    <row r="1076" spans="12:33" ht="26.25"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</row>
    <row r="1077" spans="12:33" ht="26.25"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</row>
    <row r="1078" spans="12:33" ht="26.25"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</row>
    <row r="1079" spans="12:33" ht="26.25"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</row>
    <row r="1080" spans="12:33" ht="26.25"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</row>
    <row r="1081" spans="12:33" ht="26.25"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</row>
    <row r="1082" spans="12:33" ht="26.25"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</row>
    <row r="1083" spans="12:33" ht="26.25"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</row>
    <row r="1084" spans="12:33" ht="26.25"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</row>
    <row r="1085" spans="12:33" ht="26.25"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</row>
    <row r="1086" spans="12:33" ht="26.25"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</row>
    <row r="1087" spans="12:33" ht="26.25"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</row>
    <row r="1088" spans="12:33" ht="26.25"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</row>
    <row r="1089" spans="12:33" ht="26.25"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</row>
    <row r="1090" spans="12:33" ht="26.25"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</row>
    <row r="1091" spans="12:33" ht="26.25"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</row>
    <row r="1092" spans="12:33" ht="26.25"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</row>
    <row r="1093" spans="12:33" ht="26.25"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</row>
    <row r="1094" spans="12:33" ht="26.25"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</row>
    <row r="1095" spans="12:33" ht="26.25"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</row>
    <row r="1096" spans="12:33" ht="26.25"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</row>
    <row r="1097" spans="12:33" ht="26.25"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</row>
    <row r="1098" spans="12:33" ht="26.25"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</row>
    <row r="1099" spans="12:33" ht="26.25"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</row>
    <row r="1100" spans="12:33" ht="26.25"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</row>
    <row r="1101" spans="12:33" ht="26.25"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</row>
    <row r="1102" spans="12:33" ht="26.25"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</row>
    <row r="1103" spans="12:33" ht="26.25"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</row>
    <row r="1104" spans="12:33" ht="26.25"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</row>
    <row r="1105" spans="12:33" ht="26.25"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</row>
    <row r="1106" spans="12:33" ht="26.25"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</row>
    <row r="1107" spans="12:33" ht="26.25"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</row>
    <row r="1108" spans="12:33" ht="26.25"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</row>
    <row r="1109" spans="12:33" ht="26.25"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</row>
    <row r="1110" spans="12:33" ht="26.25"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</row>
    <row r="1111" spans="12:33" ht="26.25"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</row>
    <row r="1112" spans="12:33" ht="26.25"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</row>
    <row r="1113" spans="12:33" ht="26.25"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</row>
    <row r="1114" spans="12:33" ht="26.25"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</row>
    <row r="1115" spans="12:33" ht="26.25"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</row>
    <row r="1116" spans="12:33" ht="26.25"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</row>
    <row r="1117" spans="12:33" ht="26.25"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</row>
    <row r="1118" spans="12:33" ht="26.25"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</row>
    <row r="1119" spans="12:33" ht="26.25"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</row>
    <row r="1120" spans="12:33" ht="26.25"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</row>
    <row r="1121" spans="12:33" ht="26.25"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</row>
    <row r="1122" spans="12:33" ht="26.25"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</row>
    <row r="1123" spans="12:33" ht="26.25"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</row>
    <row r="1124" spans="12:33" ht="26.25"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</row>
    <row r="1125" spans="12:33" ht="26.25"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</row>
    <row r="1126" spans="12:33" ht="26.25"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</row>
    <row r="1127" spans="12:33" ht="26.25"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</row>
    <row r="1128" spans="12:33" ht="26.25"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</row>
    <row r="1129" spans="12:33" ht="26.25"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</row>
    <row r="1130" spans="12:33" ht="26.25"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</row>
    <row r="1131" spans="12:33" ht="26.25"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</row>
    <row r="1132" spans="12:33" ht="26.25"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</row>
    <row r="1133" spans="12:33" ht="26.25"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</row>
    <row r="1134" spans="12:33" ht="26.25"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</row>
    <row r="1135" spans="12:33" ht="26.25"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</row>
    <row r="1136" spans="12:33" ht="26.25"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</row>
    <row r="1137" spans="12:33" ht="26.25"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</row>
    <row r="1138" spans="12:33" ht="26.25"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</row>
    <row r="1139" spans="12:33" ht="26.25"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</row>
    <row r="1140" spans="12:33" ht="26.25"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</row>
    <row r="1141" spans="12:33" ht="26.25"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</row>
    <row r="1142" spans="12:33" ht="26.25"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</row>
    <row r="1143" spans="12:33" ht="26.25"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</row>
    <row r="1144" spans="12:33" ht="26.25"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</row>
    <row r="1145" spans="12:33" ht="26.25"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</row>
    <row r="1146" spans="12:33" ht="26.25"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</row>
    <row r="1147" spans="12:33" ht="26.25"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</row>
    <row r="1148" spans="12:33" ht="26.25"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</row>
    <row r="1149" spans="12:33" ht="26.25"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</row>
    <row r="1150" spans="12:33" ht="26.25"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</row>
    <row r="1151" spans="12:33" ht="26.25"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</row>
    <row r="1152" spans="12:33" ht="26.25"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</row>
    <row r="1153" spans="12:33" ht="26.25"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</row>
    <row r="1154" spans="12:33" ht="26.25"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</row>
    <row r="1155" spans="12:33" ht="26.25"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</row>
    <row r="1156" spans="12:33" ht="26.25"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</row>
    <row r="1157" spans="12:33" ht="26.25"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</row>
    <row r="1158" spans="12:33" ht="26.25"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</row>
    <row r="1159" spans="12:33" ht="26.25"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</row>
    <row r="1160" spans="12:33" ht="26.25"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</row>
  </sheetData>
  <mergeCells count="36">
    <mergeCell ref="E4:E7"/>
    <mergeCell ref="AB6:AC6"/>
    <mergeCell ref="U6:U7"/>
    <mergeCell ref="AF5:AF7"/>
    <mergeCell ref="A3:AG3"/>
    <mergeCell ref="Z6:AA6"/>
    <mergeCell ref="X6:Y6"/>
    <mergeCell ref="A4:A7"/>
    <mergeCell ref="F4:K5"/>
    <mergeCell ref="F6:F7"/>
    <mergeCell ref="M4:R5"/>
    <mergeCell ref="C4:C7"/>
    <mergeCell ref="P6:P7"/>
    <mergeCell ref="Q6:Q7"/>
    <mergeCell ref="S6:S7"/>
    <mergeCell ref="T6:T7"/>
    <mergeCell ref="AJ4:AJ7"/>
    <mergeCell ref="W6:W7"/>
    <mergeCell ref="AD6:AE6"/>
    <mergeCell ref="K6:K7"/>
    <mergeCell ref="S4:AE5"/>
    <mergeCell ref="R6:R7"/>
    <mergeCell ref="L4:L7"/>
    <mergeCell ref="V6:V7"/>
    <mergeCell ref="AG5:AG7"/>
    <mergeCell ref="M6:M7"/>
    <mergeCell ref="P1:R1"/>
    <mergeCell ref="A2:R2"/>
    <mergeCell ref="AH4:AH7"/>
    <mergeCell ref="AI4:AI7"/>
    <mergeCell ref="G6:G7"/>
    <mergeCell ref="H6:H7"/>
    <mergeCell ref="I6:I7"/>
    <mergeCell ref="J6:J7"/>
    <mergeCell ref="N6:N7"/>
    <mergeCell ref="O6:O7"/>
  </mergeCells>
  <printOptions horizontalCentered="1" verticalCentered="1"/>
  <pageMargins left="0" right="0" top="0.3937007874015748" bottom="0" header="0.5118110236220472" footer="0"/>
  <pageSetup horizontalDpi="300" verticalDpi="3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2018-12-13T13:15:04Z</cp:lastPrinted>
  <dcterms:created xsi:type="dcterms:W3CDTF">2002-12-09T12:55:50Z</dcterms:created>
  <dcterms:modified xsi:type="dcterms:W3CDTF">2018-12-13T13:15:42Z</dcterms:modified>
  <cp:category/>
  <cp:version/>
  <cp:contentType/>
  <cp:contentStatus/>
</cp:coreProperties>
</file>